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Звіт оздоровчий період" sheetId="1" r:id="rId1"/>
    <sheet name="Жовтень 2020" sheetId="2" r:id="rId2"/>
    <sheet name="Листопад 2020" sheetId="3" r:id="rId3"/>
  </sheets>
  <definedNames/>
  <calcPr fullCalcOnLoad="1"/>
</workbook>
</file>

<file path=xl/sharedStrings.xml><?xml version="1.0" encoding="utf-8"?>
<sst xmlns="http://schemas.openxmlformats.org/spreadsheetml/2006/main" count="180" uniqueCount="60">
  <si>
    <t xml:space="preserve">       Звіт про виконання норм харчування в ДНЗ №87  за оздоровчий період 2020 р. (червень, липень, серпень) Додаток 2                                                              </t>
  </si>
  <si>
    <t>На всіх дітей 4563</t>
  </si>
  <si>
    <t xml:space="preserve"> передано</t>
  </si>
  <si>
    <t xml:space="preserve"> недодано</t>
  </si>
  <si>
    <t>% виконання</t>
  </si>
  <si>
    <t xml:space="preserve">Найменування </t>
  </si>
  <si>
    <t>на 1 ди-ну</t>
  </si>
  <si>
    <t>на всіх дітей</t>
  </si>
  <si>
    <t>за нормою (кг)</t>
  </si>
  <si>
    <t>фактично спожито    (кг)</t>
  </si>
  <si>
    <t xml:space="preserve">    продуктів</t>
  </si>
  <si>
    <t>(гр.)</t>
  </si>
  <si>
    <t>(кг)</t>
  </si>
  <si>
    <t>Н</t>
  </si>
  <si>
    <t>Ф</t>
  </si>
  <si>
    <t xml:space="preserve">   Н</t>
  </si>
  <si>
    <t xml:space="preserve">   Ф</t>
  </si>
  <si>
    <t xml:space="preserve">  Н</t>
  </si>
  <si>
    <t xml:space="preserve"> Ф</t>
  </si>
  <si>
    <t xml:space="preserve">    Н</t>
  </si>
  <si>
    <t>Хліб житній </t>
  </si>
  <si>
    <t>Хліб пшеничний </t>
  </si>
  <si>
    <t>Борошно пшен. </t>
  </si>
  <si>
    <t>Крохмаль </t>
  </si>
  <si>
    <t>Крупи, боб, макар.</t>
  </si>
  <si>
    <t>Картопля </t>
  </si>
  <si>
    <t>Овочі різні </t>
  </si>
  <si>
    <t>Фрукти св, цитр.</t>
  </si>
  <si>
    <t>Соки </t>
  </si>
  <si>
    <t>Фрукти сушені </t>
  </si>
  <si>
    <t>Кондитерські вир.</t>
  </si>
  <si>
    <t>Цукор </t>
  </si>
  <si>
    <t>Мед</t>
  </si>
  <si>
    <t>Масло вершкове </t>
  </si>
  <si>
    <t>Олія </t>
  </si>
  <si>
    <t>Сало </t>
  </si>
  <si>
    <t>Яйця, штук </t>
  </si>
  <si>
    <t>Молоко, кислм. пр</t>
  </si>
  <si>
    <t>Сир кисломол.</t>
  </si>
  <si>
    <t>Сир твердий </t>
  </si>
  <si>
    <t>Сметана </t>
  </si>
  <si>
    <t>М'ясо, м'ясопр.</t>
  </si>
  <si>
    <t>Риба, рибопрод.</t>
  </si>
  <si>
    <t>Кава злакова</t>
  </si>
  <si>
    <t>Какао </t>
  </si>
  <si>
    <t>Чай </t>
  </si>
  <si>
    <t>Сіль, сіль йодов.</t>
  </si>
  <si>
    <t>Дріжджі </t>
  </si>
  <si>
    <t>Лавровий лист </t>
  </si>
  <si>
    <t>Сухарі панірувальні </t>
  </si>
  <si>
    <t>Томатна паста </t>
  </si>
  <si>
    <t>Ванільний цукор </t>
  </si>
  <si>
    <t>Кислота лимонна </t>
  </si>
  <si>
    <t>Середній  %  виконання  норм  харчування за червень, липень, серпень 2020 р.</t>
  </si>
  <si>
    <r>
      <t xml:space="preserve"> Завідувач  _________________________ /_________________/     Ст. медсестра ________ / _______________ /                 Бухгалтер _________  /____________________</t>
    </r>
    <r>
      <rPr>
        <u val="single"/>
        <sz val="10"/>
        <rFont val="Times New Roman CYR"/>
        <family val="0"/>
      </rPr>
      <t xml:space="preserve">               </t>
    </r>
  </si>
  <si>
    <r>
      <t xml:space="preserve">               Звіт про виконання норм харчування в ДНЗ №87  за жовтень 2020 року                                                                  </t>
    </r>
    <r>
      <rPr>
        <sz val="10"/>
        <rFont val="Times New Roman CYR"/>
        <family val="0"/>
      </rPr>
      <t xml:space="preserve">  Додаток 2</t>
    </r>
  </si>
  <si>
    <t>На всіх дітей 3729</t>
  </si>
  <si>
    <t>Середній  %  виконання  норм  харчування за жовтень  2020 р.</t>
  </si>
  <si>
    <r>
      <t xml:space="preserve">                                                                                  Звіт про виконання норм харчування в ДНЗ №87  за листопад 2020 року                                                                  </t>
    </r>
    <r>
      <rPr>
        <sz val="10"/>
        <rFont val="Times New Roman CYR"/>
        <family val="0"/>
      </rPr>
      <t xml:space="preserve">  Додаток 2</t>
    </r>
  </si>
  <si>
    <t>На всіх дітей 3593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</si>
</sst>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3">
    <font>
      <sz val="10"/>
      <name val="Arial"/>
      <family val="0"/>
    </font>
    <font>
      <b/>
      <sz val="10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u val="single"/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180" fontId="4" fillId="0" borderId="14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80" fontId="2" fillId="0" borderId="14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181" fontId="4" fillId="0" borderId="14" xfId="0" applyNumberFormat="1" applyFont="1" applyBorder="1" applyAlignment="1">
      <alignment horizontal="center" vertical="top" wrapText="1"/>
    </xf>
    <xf numFmtId="181" fontId="5" fillId="0" borderId="11" xfId="0" applyNumberFormat="1" applyFont="1" applyBorder="1" applyAlignment="1">
      <alignment horizontal="center" vertical="top" wrapText="1"/>
    </xf>
    <xf numFmtId="181" fontId="2" fillId="0" borderId="13" xfId="0" applyNumberFormat="1" applyFont="1" applyBorder="1" applyAlignment="1">
      <alignment horizontal="center" vertical="top" wrapText="1"/>
    </xf>
    <xf numFmtId="181" fontId="5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2" fontId="4" fillId="0" borderId="16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180" fontId="4" fillId="0" borderId="16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P45"/>
  <sheetViews>
    <sheetView zoomScalePageLayoutView="0" workbookViewId="0" topLeftCell="A31">
      <selection activeCell="B53" sqref="B53"/>
    </sheetView>
  </sheetViews>
  <sheetFormatPr defaultColWidth="9.140625" defaultRowHeight="12.75"/>
  <sheetData>
    <row r="3" spans="2:16" ht="12.75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ht="13.5" thickBot="1"/>
    <row r="5" spans="3:16" ht="13.5" thickBot="1">
      <c r="C5" s="1"/>
      <c r="D5" s="45">
        <v>1498</v>
      </c>
      <c r="E5" s="46"/>
      <c r="F5" s="46"/>
      <c r="G5" s="46"/>
      <c r="H5" s="45">
        <v>3065</v>
      </c>
      <c r="I5" s="46"/>
      <c r="J5" s="46"/>
      <c r="K5" s="46"/>
      <c r="L5" s="47" t="s">
        <v>1</v>
      </c>
      <c r="M5" s="48"/>
      <c r="N5" s="49" t="s">
        <v>2</v>
      </c>
      <c r="O5" s="49" t="s">
        <v>3</v>
      </c>
      <c r="P5" s="49" t="s">
        <v>4</v>
      </c>
    </row>
    <row r="6" spans="3:16" ht="24">
      <c r="C6" s="3" t="s">
        <v>5</v>
      </c>
      <c r="D6" s="38" t="s">
        <v>6</v>
      </c>
      <c r="E6" s="39"/>
      <c r="F6" s="38" t="s">
        <v>7</v>
      </c>
      <c r="G6" s="39"/>
      <c r="H6" s="38" t="s">
        <v>6</v>
      </c>
      <c r="I6" s="39"/>
      <c r="J6" s="38" t="s">
        <v>7</v>
      </c>
      <c r="K6" s="39"/>
      <c r="L6" s="40" t="s">
        <v>8</v>
      </c>
      <c r="M6" s="40" t="s">
        <v>9</v>
      </c>
      <c r="N6" s="40"/>
      <c r="O6" s="40"/>
      <c r="P6" s="40"/>
    </row>
    <row r="7" spans="3:16" ht="24">
      <c r="C7" s="3" t="s">
        <v>10</v>
      </c>
      <c r="D7" s="42" t="s">
        <v>11</v>
      </c>
      <c r="E7" s="43"/>
      <c r="F7" s="42" t="s">
        <v>12</v>
      </c>
      <c r="G7" s="43"/>
      <c r="H7" s="42" t="s">
        <v>11</v>
      </c>
      <c r="I7" s="43"/>
      <c r="J7" s="42" t="s">
        <v>12</v>
      </c>
      <c r="K7" s="43"/>
      <c r="L7" s="40"/>
      <c r="M7" s="40"/>
      <c r="N7" s="40"/>
      <c r="O7" s="40"/>
      <c r="P7" s="40"/>
    </row>
    <row r="8" spans="3:16" ht="13.5" thickBot="1">
      <c r="C8" s="4"/>
      <c r="D8" s="33"/>
      <c r="E8" s="34"/>
      <c r="F8" s="33"/>
      <c r="G8" s="34"/>
      <c r="H8" s="33"/>
      <c r="I8" s="34"/>
      <c r="J8" s="33"/>
      <c r="K8" s="34"/>
      <c r="L8" s="40"/>
      <c r="M8" s="40"/>
      <c r="N8" s="40"/>
      <c r="O8" s="40"/>
      <c r="P8" s="40"/>
    </row>
    <row r="9" spans="3:16" ht="13.5" thickBot="1">
      <c r="C9" s="5"/>
      <c r="D9" s="6" t="s">
        <v>13</v>
      </c>
      <c r="E9" s="6" t="s">
        <v>14</v>
      </c>
      <c r="F9" s="6" t="s">
        <v>15</v>
      </c>
      <c r="G9" s="6" t="s">
        <v>16</v>
      </c>
      <c r="H9" s="7" t="s">
        <v>17</v>
      </c>
      <c r="I9" s="8" t="s">
        <v>18</v>
      </c>
      <c r="J9" s="6" t="s">
        <v>19</v>
      </c>
      <c r="K9" s="6" t="s">
        <v>16</v>
      </c>
      <c r="L9" s="41"/>
      <c r="M9" s="41"/>
      <c r="N9" s="41"/>
      <c r="O9" s="41"/>
      <c r="P9" s="41"/>
    </row>
    <row r="10" spans="3:16" ht="24.75" thickBot="1">
      <c r="C10" s="9" t="s">
        <v>20</v>
      </c>
      <c r="D10" s="10">
        <v>20</v>
      </c>
      <c r="E10" s="11">
        <f aca="true" t="shared" si="0" ref="E10:E25">G10/1498*1000</f>
        <v>16.16154873164219</v>
      </c>
      <c r="F10" s="12">
        <f aca="true" t="shared" si="1" ref="F10:F22">D10*1498/1000</f>
        <v>29.96</v>
      </c>
      <c r="G10" s="12">
        <v>24.21</v>
      </c>
      <c r="H10" s="13">
        <v>40</v>
      </c>
      <c r="I10" s="14">
        <f>K10/3065*1000</f>
        <v>29.259380097879287</v>
      </c>
      <c r="J10" s="15">
        <f>H10*3065/1000</f>
        <v>122.6</v>
      </c>
      <c r="K10" s="15">
        <v>89.68</v>
      </c>
      <c r="L10" s="16">
        <f>F10+J10</f>
        <v>152.56</v>
      </c>
      <c r="M10" s="17">
        <f>G10+K10</f>
        <v>113.89000000000001</v>
      </c>
      <c r="N10" s="18"/>
      <c r="O10" s="18">
        <f aca="true" t="shared" si="2" ref="O10:O42">L10-M10</f>
        <v>38.66999999999999</v>
      </c>
      <c r="P10" s="16">
        <f>M10*100/L10</f>
        <v>74.65259570005244</v>
      </c>
    </row>
    <row r="11" spans="3:16" ht="36.75" thickBot="1">
      <c r="C11" s="9" t="s">
        <v>21</v>
      </c>
      <c r="D11" s="10">
        <v>55</v>
      </c>
      <c r="E11" s="11">
        <f t="shared" si="0"/>
        <v>39.26568758344459</v>
      </c>
      <c r="F11" s="12">
        <f t="shared" si="1"/>
        <v>82.39</v>
      </c>
      <c r="G11" s="12">
        <v>58.82</v>
      </c>
      <c r="H11" s="13">
        <v>80</v>
      </c>
      <c r="I11" s="14">
        <f aca="true" t="shared" si="3" ref="I11:I25">K11/3065*1000</f>
        <v>63.027732463295266</v>
      </c>
      <c r="J11" s="15">
        <f>H11*3065/1000</f>
        <v>245.2</v>
      </c>
      <c r="K11" s="15">
        <v>193.18</v>
      </c>
      <c r="L11" s="16">
        <f aca="true" t="shared" si="4" ref="L11:M42">F11+J11</f>
        <v>327.59</v>
      </c>
      <c r="M11" s="17">
        <f t="shared" si="4"/>
        <v>252</v>
      </c>
      <c r="N11" s="18"/>
      <c r="O11" s="18">
        <f t="shared" si="2"/>
        <v>75.58999999999997</v>
      </c>
      <c r="P11" s="16">
        <f aca="true" t="shared" si="5" ref="P11:P42">M11*100/L11</f>
        <v>76.92542507402547</v>
      </c>
    </row>
    <row r="12" spans="3:16" ht="24.75" thickBot="1">
      <c r="C12" s="9" t="s">
        <v>22</v>
      </c>
      <c r="D12" s="10">
        <v>15</v>
      </c>
      <c r="E12" s="11">
        <f t="shared" si="0"/>
        <v>14.385847797062752</v>
      </c>
      <c r="F12" s="12">
        <f t="shared" si="1"/>
        <v>22.47</v>
      </c>
      <c r="G12" s="12">
        <v>21.55</v>
      </c>
      <c r="H12" s="13">
        <v>25</v>
      </c>
      <c r="I12" s="14">
        <f t="shared" si="3"/>
        <v>15.843393148450247</v>
      </c>
      <c r="J12" s="15">
        <f>H12*3065/1000</f>
        <v>76.625</v>
      </c>
      <c r="K12" s="15">
        <v>48.56</v>
      </c>
      <c r="L12" s="16">
        <f t="shared" si="4"/>
        <v>99.095</v>
      </c>
      <c r="M12" s="17">
        <f t="shared" si="4"/>
        <v>70.11</v>
      </c>
      <c r="N12" s="18"/>
      <c r="O12" s="18">
        <f t="shared" si="2"/>
        <v>28.985</v>
      </c>
      <c r="P12" s="16">
        <f t="shared" si="5"/>
        <v>70.75029012563702</v>
      </c>
    </row>
    <row r="13" spans="3:16" ht="13.5" thickBot="1">
      <c r="C13" s="9" t="s">
        <v>23</v>
      </c>
      <c r="D13" s="10">
        <v>3</v>
      </c>
      <c r="E13" s="11">
        <f t="shared" si="0"/>
        <v>0</v>
      </c>
      <c r="F13" s="12">
        <f t="shared" si="1"/>
        <v>4.494</v>
      </c>
      <c r="G13" s="12">
        <v>0</v>
      </c>
      <c r="H13" s="13">
        <v>4</v>
      </c>
      <c r="I13" s="14">
        <f t="shared" si="3"/>
        <v>0</v>
      </c>
      <c r="J13" s="15">
        <f>H13*3513/1000</f>
        <v>14.052</v>
      </c>
      <c r="K13" s="15">
        <v>0</v>
      </c>
      <c r="L13" s="16">
        <f t="shared" si="4"/>
        <v>18.546</v>
      </c>
      <c r="M13" s="17">
        <f t="shared" si="4"/>
        <v>0</v>
      </c>
      <c r="N13" s="18"/>
      <c r="O13" s="18">
        <f t="shared" si="2"/>
        <v>18.546</v>
      </c>
      <c r="P13" s="16">
        <f t="shared" si="5"/>
        <v>0</v>
      </c>
    </row>
    <row r="14" spans="3:16" ht="24.75" thickBot="1">
      <c r="C14" s="9" t="s">
        <v>24</v>
      </c>
      <c r="D14" s="10">
        <v>30</v>
      </c>
      <c r="E14" s="11">
        <f t="shared" si="0"/>
        <v>34.87583444592791</v>
      </c>
      <c r="F14" s="12">
        <f t="shared" si="1"/>
        <v>44.94</v>
      </c>
      <c r="G14" s="12">
        <v>52.244</v>
      </c>
      <c r="H14" s="13">
        <v>45</v>
      </c>
      <c r="I14" s="14">
        <f t="shared" si="3"/>
        <v>45.485807504078295</v>
      </c>
      <c r="J14" s="15">
        <f aca="true" t="shared" si="6" ref="J14:J22">H14*3065/1000</f>
        <v>137.925</v>
      </c>
      <c r="K14" s="15">
        <v>139.414</v>
      </c>
      <c r="L14" s="16">
        <f t="shared" si="4"/>
        <v>182.865</v>
      </c>
      <c r="M14" s="17">
        <f t="shared" si="4"/>
        <v>191.658</v>
      </c>
      <c r="N14" s="18">
        <v>8.8</v>
      </c>
      <c r="O14" s="18"/>
      <c r="P14" s="16">
        <f t="shared" si="5"/>
        <v>104.80846526125829</v>
      </c>
    </row>
    <row r="15" spans="3:16" ht="13.5" thickBot="1">
      <c r="C15" s="9" t="s">
        <v>25</v>
      </c>
      <c r="D15" s="10">
        <v>130</v>
      </c>
      <c r="E15" s="11">
        <f t="shared" si="0"/>
        <v>132.3431241655541</v>
      </c>
      <c r="F15" s="12">
        <f t="shared" si="1"/>
        <v>194.74</v>
      </c>
      <c r="G15" s="12">
        <v>198.25</v>
      </c>
      <c r="H15" s="13">
        <v>190</v>
      </c>
      <c r="I15" s="14">
        <f t="shared" si="3"/>
        <v>167.76182707993476</v>
      </c>
      <c r="J15" s="15">
        <f t="shared" si="6"/>
        <v>582.35</v>
      </c>
      <c r="K15" s="15">
        <v>514.19</v>
      </c>
      <c r="L15" s="16">
        <f t="shared" si="4"/>
        <v>777.09</v>
      </c>
      <c r="M15" s="17">
        <f t="shared" si="4"/>
        <v>712.44</v>
      </c>
      <c r="N15" s="18"/>
      <c r="O15" s="18">
        <f t="shared" si="2"/>
        <v>64.64999999999998</v>
      </c>
      <c r="P15" s="16">
        <f t="shared" si="5"/>
        <v>91.68050032814732</v>
      </c>
    </row>
    <row r="16" spans="3:16" ht="24.75" thickBot="1">
      <c r="C16" s="9" t="s">
        <v>26</v>
      </c>
      <c r="D16" s="10">
        <v>180</v>
      </c>
      <c r="E16" s="11">
        <f t="shared" si="0"/>
        <v>135.20694259012015</v>
      </c>
      <c r="F16" s="12">
        <f t="shared" si="1"/>
        <v>269.64</v>
      </c>
      <c r="G16" s="12">
        <v>202.54</v>
      </c>
      <c r="H16" s="13">
        <v>230</v>
      </c>
      <c r="I16" s="14">
        <f t="shared" si="3"/>
        <v>203.5399673735726</v>
      </c>
      <c r="J16" s="15">
        <f t="shared" si="6"/>
        <v>704.95</v>
      </c>
      <c r="K16" s="15">
        <v>623.85</v>
      </c>
      <c r="L16" s="16">
        <f t="shared" si="4"/>
        <v>974.59</v>
      </c>
      <c r="M16" s="17">
        <f t="shared" si="4"/>
        <v>826.39</v>
      </c>
      <c r="N16" s="18"/>
      <c r="O16" s="18">
        <f t="shared" si="2"/>
        <v>148.20000000000005</v>
      </c>
      <c r="P16" s="16">
        <f t="shared" si="5"/>
        <v>84.79360551616577</v>
      </c>
    </row>
    <row r="17" spans="3:16" ht="24.75" thickBot="1">
      <c r="C17" s="9" t="s">
        <v>27</v>
      </c>
      <c r="D17" s="10">
        <v>45</v>
      </c>
      <c r="E17" s="11">
        <f t="shared" si="0"/>
        <v>25.280373831775698</v>
      </c>
      <c r="F17" s="12">
        <f t="shared" si="1"/>
        <v>67.41</v>
      </c>
      <c r="G17" s="12">
        <v>37.87</v>
      </c>
      <c r="H17" s="13">
        <v>100</v>
      </c>
      <c r="I17" s="14">
        <f t="shared" si="3"/>
        <v>29.99673735725938</v>
      </c>
      <c r="J17" s="15">
        <f t="shared" si="6"/>
        <v>306.5</v>
      </c>
      <c r="K17" s="15">
        <v>91.94</v>
      </c>
      <c r="L17" s="16">
        <f t="shared" si="4"/>
        <v>373.90999999999997</v>
      </c>
      <c r="M17" s="17">
        <f t="shared" si="4"/>
        <v>129.81</v>
      </c>
      <c r="N17" s="18"/>
      <c r="O17" s="18">
        <f t="shared" si="2"/>
        <v>244.09999999999997</v>
      </c>
      <c r="P17" s="16">
        <f t="shared" si="5"/>
        <v>34.71691048648071</v>
      </c>
    </row>
    <row r="18" spans="3:16" ht="13.5" thickBot="1">
      <c r="C18" s="9" t="s">
        <v>28</v>
      </c>
      <c r="D18" s="10">
        <v>50</v>
      </c>
      <c r="E18" s="11">
        <f t="shared" si="0"/>
        <v>43.45126835781041</v>
      </c>
      <c r="F18" s="12">
        <f t="shared" si="1"/>
        <v>74.9</v>
      </c>
      <c r="G18" s="12">
        <v>65.09</v>
      </c>
      <c r="H18" s="13">
        <v>70</v>
      </c>
      <c r="I18" s="14">
        <f t="shared" si="3"/>
        <v>38.841761827079935</v>
      </c>
      <c r="J18" s="15">
        <f t="shared" si="6"/>
        <v>214.55</v>
      </c>
      <c r="K18" s="15">
        <v>119.05</v>
      </c>
      <c r="L18" s="16">
        <f t="shared" si="4"/>
        <v>289.45000000000005</v>
      </c>
      <c r="M18" s="17">
        <f t="shared" si="4"/>
        <v>184.14</v>
      </c>
      <c r="N18" s="18"/>
      <c r="O18" s="18">
        <f t="shared" si="2"/>
        <v>105.31000000000006</v>
      </c>
      <c r="P18" s="16">
        <f>M18*100/L18</f>
        <v>63.61720504404905</v>
      </c>
    </row>
    <row r="19" spans="3:16" ht="24.75" thickBot="1">
      <c r="C19" s="9" t="s">
        <v>29</v>
      </c>
      <c r="D19" s="10">
        <v>10</v>
      </c>
      <c r="E19" s="11">
        <f t="shared" si="0"/>
        <v>3.991989319092123</v>
      </c>
      <c r="F19" s="12">
        <f t="shared" si="1"/>
        <v>14.98</v>
      </c>
      <c r="G19" s="12">
        <v>5.98</v>
      </c>
      <c r="H19" s="13">
        <v>10</v>
      </c>
      <c r="I19" s="14">
        <f t="shared" si="3"/>
        <v>5.523654159869495</v>
      </c>
      <c r="J19" s="15">
        <f t="shared" si="6"/>
        <v>30.65</v>
      </c>
      <c r="K19" s="15">
        <v>16.93</v>
      </c>
      <c r="L19" s="16">
        <f t="shared" si="4"/>
        <v>45.629999999999995</v>
      </c>
      <c r="M19" s="17">
        <f t="shared" si="4"/>
        <v>22.91</v>
      </c>
      <c r="N19" s="18"/>
      <c r="O19" s="18">
        <f t="shared" si="2"/>
        <v>22.719999999999995</v>
      </c>
      <c r="P19" s="16">
        <f t="shared" si="5"/>
        <v>50.20819636204252</v>
      </c>
    </row>
    <row r="20" spans="3:16" ht="24.75" thickBot="1">
      <c r="C20" s="9" t="s">
        <v>30</v>
      </c>
      <c r="D20" s="10">
        <v>5</v>
      </c>
      <c r="E20" s="11">
        <f t="shared" si="0"/>
        <v>8.91855807743658</v>
      </c>
      <c r="F20" s="12">
        <f t="shared" si="1"/>
        <v>7.49</v>
      </c>
      <c r="G20" s="12">
        <v>13.36</v>
      </c>
      <c r="H20" s="13">
        <v>15</v>
      </c>
      <c r="I20" s="14">
        <f t="shared" si="3"/>
        <v>12.528548123980423</v>
      </c>
      <c r="J20" s="15">
        <f t="shared" si="6"/>
        <v>45.975</v>
      </c>
      <c r="K20" s="15">
        <v>38.4</v>
      </c>
      <c r="L20" s="16">
        <f t="shared" si="4"/>
        <v>53.465</v>
      </c>
      <c r="M20" s="17">
        <f t="shared" si="4"/>
        <v>51.76</v>
      </c>
      <c r="N20" s="18"/>
      <c r="O20" s="18">
        <f t="shared" si="2"/>
        <v>1.7050000000000054</v>
      </c>
      <c r="P20" s="16">
        <f t="shared" si="5"/>
        <v>96.81099784906013</v>
      </c>
    </row>
    <row r="21" spans="3:16" ht="13.5" thickBot="1">
      <c r="C21" s="9" t="s">
        <v>31</v>
      </c>
      <c r="D21" s="10">
        <v>35</v>
      </c>
      <c r="E21" s="11">
        <f t="shared" si="0"/>
        <v>34.47930574098798</v>
      </c>
      <c r="F21" s="12">
        <f t="shared" si="1"/>
        <v>52.43</v>
      </c>
      <c r="G21" s="12">
        <v>51.65</v>
      </c>
      <c r="H21" s="13">
        <v>45</v>
      </c>
      <c r="I21" s="14">
        <f t="shared" si="3"/>
        <v>44.443719412724306</v>
      </c>
      <c r="J21" s="15">
        <f t="shared" si="6"/>
        <v>137.925</v>
      </c>
      <c r="K21" s="15">
        <v>136.22</v>
      </c>
      <c r="L21" s="16">
        <f t="shared" si="4"/>
        <v>190.35500000000002</v>
      </c>
      <c r="M21" s="17">
        <f t="shared" si="4"/>
        <v>187.87</v>
      </c>
      <c r="N21" s="18"/>
      <c r="O21" s="18">
        <f t="shared" si="2"/>
        <v>2.4850000000000136</v>
      </c>
      <c r="P21" s="16">
        <f t="shared" si="5"/>
        <v>98.69454440387696</v>
      </c>
    </row>
    <row r="22" spans="3:16" ht="13.5" thickBot="1">
      <c r="C22" s="9" t="s">
        <v>32</v>
      </c>
      <c r="D22" s="10">
        <v>1</v>
      </c>
      <c r="E22" s="11">
        <f t="shared" si="0"/>
        <v>0.9679572763684914</v>
      </c>
      <c r="F22" s="12">
        <f t="shared" si="1"/>
        <v>1.498</v>
      </c>
      <c r="G22" s="12">
        <v>1.45</v>
      </c>
      <c r="H22" s="13">
        <v>2</v>
      </c>
      <c r="I22" s="14">
        <f t="shared" si="3"/>
        <v>1.4127243066884176</v>
      </c>
      <c r="J22" s="15">
        <f t="shared" si="6"/>
        <v>6.13</v>
      </c>
      <c r="K22" s="15">
        <v>4.33</v>
      </c>
      <c r="L22" s="16">
        <f t="shared" si="4"/>
        <v>7.628</v>
      </c>
      <c r="M22" s="17">
        <f t="shared" si="4"/>
        <v>5.78</v>
      </c>
      <c r="N22" s="18"/>
      <c r="O22" s="18">
        <f t="shared" si="2"/>
        <v>1.8479999999999999</v>
      </c>
      <c r="P22" s="16">
        <f t="shared" si="5"/>
        <v>75.77346617724174</v>
      </c>
    </row>
    <row r="23" spans="3:16" ht="24.75" thickBot="1">
      <c r="C23" s="9" t="s">
        <v>33</v>
      </c>
      <c r="D23" s="10">
        <v>12</v>
      </c>
      <c r="E23" s="11">
        <f t="shared" si="0"/>
        <v>11.275033377837117</v>
      </c>
      <c r="F23" s="12">
        <f>D23*1498/1000</f>
        <v>17.976</v>
      </c>
      <c r="G23" s="12">
        <v>16.89</v>
      </c>
      <c r="H23" s="13">
        <v>21</v>
      </c>
      <c r="I23" s="14">
        <f t="shared" si="3"/>
        <v>20.828711256117458</v>
      </c>
      <c r="J23" s="15">
        <f>H23*3065/1000</f>
        <v>64.365</v>
      </c>
      <c r="K23" s="15">
        <v>63.84</v>
      </c>
      <c r="L23" s="16">
        <f t="shared" si="4"/>
        <v>82.341</v>
      </c>
      <c r="M23" s="17">
        <f t="shared" si="4"/>
        <v>80.73</v>
      </c>
      <c r="N23" s="18"/>
      <c r="O23" s="18">
        <f t="shared" si="2"/>
        <v>1.61099999999999</v>
      </c>
      <c r="P23" s="16">
        <f t="shared" si="5"/>
        <v>98.04350202207893</v>
      </c>
    </row>
    <row r="24" spans="3:16" ht="13.5" thickBot="1">
      <c r="C24" s="9" t="s">
        <v>34</v>
      </c>
      <c r="D24" s="10">
        <v>6</v>
      </c>
      <c r="E24" s="11">
        <f t="shared" si="0"/>
        <v>6.542056074766355</v>
      </c>
      <c r="F24" s="12">
        <f>D24*1498/1000</f>
        <v>8.988</v>
      </c>
      <c r="G24" s="12">
        <v>9.8</v>
      </c>
      <c r="H24" s="13">
        <v>9</v>
      </c>
      <c r="I24" s="14">
        <f t="shared" si="3"/>
        <v>8.277324632952693</v>
      </c>
      <c r="J24" s="15">
        <f>H24*3065/1000</f>
        <v>27.585</v>
      </c>
      <c r="K24" s="15">
        <v>25.37</v>
      </c>
      <c r="L24" s="16">
        <f t="shared" si="4"/>
        <v>36.573</v>
      </c>
      <c r="M24" s="17">
        <f t="shared" si="4"/>
        <v>35.17</v>
      </c>
      <c r="N24" s="18"/>
      <c r="O24" s="18">
        <f t="shared" si="2"/>
        <v>1.4029999999999987</v>
      </c>
      <c r="P24" s="16">
        <f t="shared" si="5"/>
        <v>96.16383671014135</v>
      </c>
    </row>
    <row r="25" spans="3:16" ht="13.5" thickBot="1">
      <c r="C25" s="9" t="s">
        <v>35</v>
      </c>
      <c r="D25" s="19">
        <v>1</v>
      </c>
      <c r="E25" s="11">
        <f t="shared" si="0"/>
        <v>0</v>
      </c>
      <c r="F25" s="12">
        <f>D25*864/1000</f>
        <v>0.864</v>
      </c>
      <c r="G25" s="12">
        <v>0</v>
      </c>
      <c r="H25" s="13">
        <v>2</v>
      </c>
      <c r="I25" s="14">
        <f t="shared" si="3"/>
        <v>0</v>
      </c>
      <c r="J25" s="15">
        <f>H25*3513/1000</f>
        <v>7.026</v>
      </c>
      <c r="K25" s="15">
        <v>0</v>
      </c>
      <c r="L25" s="16">
        <f t="shared" si="4"/>
        <v>7.89</v>
      </c>
      <c r="M25" s="17">
        <f t="shared" si="4"/>
        <v>0</v>
      </c>
      <c r="N25" s="18"/>
      <c r="O25" s="18">
        <f t="shared" si="2"/>
        <v>7.89</v>
      </c>
      <c r="P25" s="16">
        <f t="shared" si="5"/>
        <v>0</v>
      </c>
    </row>
    <row r="26" spans="3:16" ht="24.75" thickBot="1">
      <c r="C26" s="9" t="s">
        <v>36</v>
      </c>
      <c r="D26" s="20">
        <v>0.25</v>
      </c>
      <c r="E26" s="21">
        <v>0.29</v>
      </c>
      <c r="F26" s="12">
        <v>216</v>
      </c>
      <c r="G26" s="12">
        <v>361</v>
      </c>
      <c r="H26" s="22">
        <v>0.5</v>
      </c>
      <c r="I26" s="23">
        <v>0.36</v>
      </c>
      <c r="J26" s="15">
        <v>1757</v>
      </c>
      <c r="K26" s="15">
        <v>993</v>
      </c>
      <c r="L26" s="16">
        <f t="shared" si="4"/>
        <v>1973</v>
      </c>
      <c r="M26" s="17">
        <f t="shared" si="4"/>
        <v>1354</v>
      </c>
      <c r="N26" s="18"/>
      <c r="O26" s="18">
        <f t="shared" si="2"/>
        <v>619</v>
      </c>
      <c r="P26" s="16">
        <f t="shared" si="5"/>
        <v>68.62645717181957</v>
      </c>
    </row>
    <row r="27" spans="3:16" ht="24.75" thickBot="1">
      <c r="C27" s="9" t="s">
        <v>37</v>
      </c>
      <c r="D27" s="10">
        <v>350</v>
      </c>
      <c r="E27" s="11">
        <f aca="true" t="shared" si="7" ref="E27:E42">G27/1498*1000</f>
        <v>234.8731642189586</v>
      </c>
      <c r="F27" s="12">
        <f aca="true" t="shared" si="8" ref="F27:F42">D27*1498/1000</f>
        <v>524.3</v>
      </c>
      <c r="G27" s="12">
        <v>351.84</v>
      </c>
      <c r="H27" s="13">
        <v>400</v>
      </c>
      <c r="I27" s="14">
        <f aca="true" t="shared" si="9" ref="I27:I42">K27/3065*1000</f>
        <v>317.0375203915171</v>
      </c>
      <c r="J27" s="15">
        <f aca="true" t="shared" si="10" ref="J27:J42">H27*3065/1000</f>
        <v>1226</v>
      </c>
      <c r="K27" s="15">
        <v>971.72</v>
      </c>
      <c r="L27" s="16">
        <f t="shared" si="4"/>
        <v>1750.3</v>
      </c>
      <c r="M27" s="17">
        <f t="shared" si="4"/>
        <v>1323.56</v>
      </c>
      <c r="N27" s="18"/>
      <c r="O27" s="18">
        <f t="shared" si="2"/>
        <v>426.74</v>
      </c>
      <c r="P27" s="16">
        <f t="shared" si="5"/>
        <v>75.61903673655945</v>
      </c>
    </row>
    <row r="28" spans="3:16" ht="24.75" thickBot="1">
      <c r="C28" s="9" t="s">
        <v>38</v>
      </c>
      <c r="D28" s="10">
        <v>35</v>
      </c>
      <c r="E28" s="11">
        <f t="shared" si="7"/>
        <v>20.153538050734316</v>
      </c>
      <c r="F28" s="12">
        <f t="shared" si="8"/>
        <v>52.43</v>
      </c>
      <c r="G28" s="12">
        <v>30.19</v>
      </c>
      <c r="H28" s="13">
        <v>45</v>
      </c>
      <c r="I28" s="14">
        <f t="shared" si="9"/>
        <v>30.280587275693314</v>
      </c>
      <c r="J28" s="15">
        <f t="shared" si="10"/>
        <v>137.925</v>
      </c>
      <c r="K28" s="15">
        <v>92.81</v>
      </c>
      <c r="L28" s="16">
        <f t="shared" si="4"/>
        <v>190.35500000000002</v>
      </c>
      <c r="M28" s="17">
        <f t="shared" si="4"/>
        <v>123</v>
      </c>
      <c r="N28" s="18"/>
      <c r="O28" s="18">
        <f t="shared" si="2"/>
        <v>67.35500000000002</v>
      </c>
      <c r="P28" s="16">
        <f t="shared" si="5"/>
        <v>64.6161120012608</v>
      </c>
    </row>
    <row r="29" spans="3:16" ht="24.75" thickBot="1">
      <c r="C29" s="9" t="s">
        <v>39</v>
      </c>
      <c r="D29" s="10">
        <v>3</v>
      </c>
      <c r="E29" s="11">
        <f t="shared" si="7"/>
        <v>1.8257676902536715</v>
      </c>
      <c r="F29" s="12">
        <f t="shared" si="8"/>
        <v>4.494</v>
      </c>
      <c r="G29" s="12">
        <v>2.735</v>
      </c>
      <c r="H29" s="13">
        <v>5</v>
      </c>
      <c r="I29" s="14">
        <f t="shared" si="9"/>
        <v>3.5236541598694946</v>
      </c>
      <c r="J29" s="15">
        <f t="shared" si="10"/>
        <v>15.325</v>
      </c>
      <c r="K29" s="15">
        <v>10.8</v>
      </c>
      <c r="L29" s="16">
        <f t="shared" si="4"/>
        <v>19.819</v>
      </c>
      <c r="M29" s="17">
        <f t="shared" si="4"/>
        <v>13.535</v>
      </c>
      <c r="N29" s="18"/>
      <c r="O29" s="18">
        <f t="shared" si="2"/>
        <v>6.283999999999999</v>
      </c>
      <c r="P29" s="16">
        <f t="shared" si="5"/>
        <v>68.29305212170141</v>
      </c>
    </row>
    <row r="30" spans="3:16" ht="13.5" thickBot="1">
      <c r="C30" s="9" t="s">
        <v>40</v>
      </c>
      <c r="D30" s="10">
        <v>5</v>
      </c>
      <c r="E30" s="11">
        <f t="shared" si="7"/>
        <v>2.630173564753004</v>
      </c>
      <c r="F30" s="12">
        <f t="shared" si="8"/>
        <v>7.49</v>
      </c>
      <c r="G30" s="12">
        <v>3.94</v>
      </c>
      <c r="H30" s="13">
        <v>10</v>
      </c>
      <c r="I30" s="14">
        <f t="shared" si="9"/>
        <v>3.706362153344209</v>
      </c>
      <c r="J30" s="15">
        <f t="shared" si="10"/>
        <v>30.65</v>
      </c>
      <c r="K30" s="15">
        <v>11.36</v>
      </c>
      <c r="L30" s="16">
        <f t="shared" si="4"/>
        <v>38.14</v>
      </c>
      <c r="M30" s="17">
        <f t="shared" si="4"/>
        <v>15.299999999999999</v>
      </c>
      <c r="N30" s="18"/>
      <c r="O30" s="18">
        <f t="shared" si="2"/>
        <v>22.840000000000003</v>
      </c>
      <c r="P30" s="16">
        <f t="shared" si="5"/>
        <v>40.11536444677504</v>
      </c>
    </row>
    <row r="31" spans="3:16" ht="24.75" thickBot="1">
      <c r="C31" s="9" t="s">
        <v>41</v>
      </c>
      <c r="D31" s="10">
        <v>60</v>
      </c>
      <c r="E31" s="11">
        <f t="shared" si="7"/>
        <v>55.407209612817084</v>
      </c>
      <c r="F31" s="12">
        <f t="shared" si="8"/>
        <v>89.88</v>
      </c>
      <c r="G31" s="12">
        <v>83</v>
      </c>
      <c r="H31" s="13">
        <v>100</v>
      </c>
      <c r="I31" s="14">
        <f t="shared" si="9"/>
        <v>86.18270799347471</v>
      </c>
      <c r="J31" s="15">
        <f t="shared" si="10"/>
        <v>306.5</v>
      </c>
      <c r="K31" s="15">
        <v>264.15</v>
      </c>
      <c r="L31" s="16">
        <f t="shared" si="4"/>
        <v>396.38</v>
      </c>
      <c r="M31" s="17">
        <f t="shared" si="4"/>
        <v>347.15</v>
      </c>
      <c r="N31" s="18"/>
      <c r="O31" s="18">
        <f t="shared" si="2"/>
        <v>49.23000000000002</v>
      </c>
      <c r="P31" s="16">
        <f t="shared" si="5"/>
        <v>87.5800999041324</v>
      </c>
    </row>
    <row r="32" spans="3:16" ht="24.75" thickBot="1">
      <c r="C32" s="9" t="s">
        <v>42</v>
      </c>
      <c r="D32" s="10">
        <v>20</v>
      </c>
      <c r="E32" s="11">
        <f t="shared" si="7"/>
        <v>18.945260347129505</v>
      </c>
      <c r="F32" s="12">
        <f t="shared" si="8"/>
        <v>29.96</v>
      </c>
      <c r="G32" s="12">
        <v>28.38</v>
      </c>
      <c r="H32" s="13">
        <v>45</v>
      </c>
      <c r="I32" s="14">
        <f t="shared" si="9"/>
        <v>31.588907014681887</v>
      </c>
      <c r="J32" s="15">
        <f t="shared" si="10"/>
        <v>137.925</v>
      </c>
      <c r="K32" s="15">
        <v>96.82</v>
      </c>
      <c r="L32" s="16">
        <f t="shared" si="4"/>
        <v>167.88500000000002</v>
      </c>
      <c r="M32" s="17">
        <f t="shared" si="4"/>
        <v>125.19999999999999</v>
      </c>
      <c r="N32" s="18"/>
      <c r="O32" s="18">
        <f t="shared" si="2"/>
        <v>42.68500000000003</v>
      </c>
      <c r="P32" s="16">
        <f t="shared" si="5"/>
        <v>74.57485778955831</v>
      </c>
    </row>
    <row r="33" spans="3:16" ht="24.75" thickBot="1">
      <c r="C33" s="9" t="s">
        <v>43</v>
      </c>
      <c r="D33" s="10">
        <v>1</v>
      </c>
      <c r="E33" s="11">
        <f t="shared" si="7"/>
        <v>1.048064085447263</v>
      </c>
      <c r="F33" s="12">
        <f t="shared" si="8"/>
        <v>1.498</v>
      </c>
      <c r="G33" s="12">
        <v>1.57</v>
      </c>
      <c r="H33" s="13">
        <v>4</v>
      </c>
      <c r="I33" s="14">
        <f t="shared" si="9"/>
        <v>1.5171288743882547</v>
      </c>
      <c r="J33" s="15">
        <f t="shared" si="10"/>
        <v>12.26</v>
      </c>
      <c r="K33" s="15">
        <v>4.65</v>
      </c>
      <c r="L33" s="16">
        <f t="shared" si="4"/>
        <v>13.758</v>
      </c>
      <c r="M33" s="17">
        <f t="shared" si="4"/>
        <v>6.220000000000001</v>
      </c>
      <c r="N33" s="18"/>
      <c r="O33" s="18">
        <f t="shared" si="2"/>
        <v>7.5379999999999985</v>
      </c>
      <c r="P33" s="16">
        <f t="shared" si="5"/>
        <v>45.210059601686304</v>
      </c>
    </row>
    <row r="34" spans="3:16" ht="13.5" thickBot="1">
      <c r="C34" s="9" t="s">
        <v>44</v>
      </c>
      <c r="D34" s="10">
        <v>1</v>
      </c>
      <c r="E34" s="11">
        <f t="shared" si="7"/>
        <v>0.7469959946595461</v>
      </c>
      <c r="F34" s="12">
        <f t="shared" si="8"/>
        <v>1.498</v>
      </c>
      <c r="G34" s="12">
        <v>1.119</v>
      </c>
      <c r="H34" s="13">
        <v>2</v>
      </c>
      <c r="I34" s="14">
        <f t="shared" si="9"/>
        <v>1.0460032626427407</v>
      </c>
      <c r="J34" s="15">
        <f t="shared" si="10"/>
        <v>6.13</v>
      </c>
      <c r="K34" s="15">
        <v>3.206</v>
      </c>
      <c r="L34" s="16">
        <f t="shared" si="4"/>
        <v>7.628</v>
      </c>
      <c r="M34" s="17">
        <f t="shared" si="4"/>
        <v>4.325</v>
      </c>
      <c r="N34" s="18"/>
      <c r="O34" s="18">
        <f t="shared" si="2"/>
        <v>3.303</v>
      </c>
      <c r="P34" s="16">
        <f t="shared" si="5"/>
        <v>56.69900367068694</v>
      </c>
    </row>
    <row r="35" spans="3:16" ht="13.5" thickBot="1">
      <c r="C35" s="9" t="s">
        <v>45</v>
      </c>
      <c r="D35" s="10">
        <v>0.2</v>
      </c>
      <c r="E35" s="11">
        <f t="shared" si="7"/>
        <v>0.2530040053404539</v>
      </c>
      <c r="F35" s="12">
        <f t="shared" si="8"/>
        <v>0.29960000000000003</v>
      </c>
      <c r="G35" s="12">
        <v>0.379</v>
      </c>
      <c r="H35" s="13">
        <v>0.2</v>
      </c>
      <c r="I35" s="14">
        <f t="shared" si="9"/>
        <v>0.3477977161500816</v>
      </c>
      <c r="J35" s="15">
        <f t="shared" si="10"/>
        <v>0.613</v>
      </c>
      <c r="K35" s="15">
        <v>1.066</v>
      </c>
      <c r="L35" s="16">
        <f t="shared" si="4"/>
        <v>0.9126000000000001</v>
      </c>
      <c r="M35" s="17">
        <f t="shared" si="4"/>
        <v>1.445</v>
      </c>
      <c r="N35" s="18">
        <v>0.5</v>
      </c>
      <c r="O35" s="18"/>
      <c r="P35" s="16">
        <v>100</v>
      </c>
    </row>
    <row r="36" spans="3:16" ht="24.75" thickBot="1">
      <c r="C36" s="9" t="s">
        <v>46</v>
      </c>
      <c r="D36" s="10">
        <v>2</v>
      </c>
      <c r="E36" s="11">
        <f t="shared" si="7"/>
        <v>2.9485981308411215</v>
      </c>
      <c r="F36" s="12">
        <f t="shared" si="8"/>
        <v>2.996</v>
      </c>
      <c r="G36" s="12">
        <v>4.417</v>
      </c>
      <c r="H36" s="13">
        <v>5</v>
      </c>
      <c r="I36" s="14">
        <f t="shared" si="9"/>
        <v>3.8815660685154976</v>
      </c>
      <c r="J36" s="15">
        <f t="shared" si="10"/>
        <v>15.325</v>
      </c>
      <c r="K36" s="15">
        <v>11.897</v>
      </c>
      <c r="L36" s="16">
        <f t="shared" si="4"/>
        <v>18.320999999999998</v>
      </c>
      <c r="M36" s="17">
        <f t="shared" si="4"/>
        <v>16.314</v>
      </c>
      <c r="N36" s="18"/>
      <c r="O36" s="18">
        <f t="shared" si="2"/>
        <v>2.006999999999998</v>
      </c>
      <c r="P36" s="16">
        <f t="shared" si="5"/>
        <v>89.04535778614706</v>
      </c>
    </row>
    <row r="37" spans="3:16" ht="13.5" thickBot="1">
      <c r="C37" s="9" t="s">
        <v>47</v>
      </c>
      <c r="D37" s="10">
        <v>1</v>
      </c>
      <c r="E37" s="11">
        <f t="shared" si="7"/>
        <v>0.09345794392523366</v>
      </c>
      <c r="F37" s="12">
        <f t="shared" si="8"/>
        <v>1.498</v>
      </c>
      <c r="G37" s="12">
        <v>0.14</v>
      </c>
      <c r="H37" s="13">
        <v>1</v>
      </c>
      <c r="I37" s="14">
        <f t="shared" si="9"/>
        <v>0.133442088091354</v>
      </c>
      <c r="J37" s="15">
        <f t="shared" si="10"/>
        <v>3.065</v>
      </c>
      <c r="K37" s="15">
        <v>0.409</v>
      </c>
      <c r="L37" s="16">
        <f t="shared" si="4"/>
        <v>4.563</v>
      </c>
      <c r="M37" s="17">
        <f t="shared" si="4"/>
        <v>0.5489999999999999</v>
      </c>
      <c r="N37" s="18"/>
      <c r="O37" s="18">
        <f t="shared" si="2"/>
        <v>4.013999999999999</v>
      </c>
      <c r="P37" s="16">
        <f t="shared" si="5"/>
        <v>12.031558185404338</v>
      </c>
    </row>
    <row r="38" spans="3:16" ht="24.75" thickBot="1">
      <c r="C38" s="9" t="s">
        <v>48</v>
      </c>
      <c r="D38" s="10">
        <v>0.05</v>
      </c>
      <c r="E38" s="11">
        <f t="shared" si="7"/>
        <v>0.035380507343124167</v>
      </c>
      <c r="F38" s="12">
        <f t="shared" si="8"/>
        <v>0.07490000000000001</v>
      </c>
      <c r="G38" s="12">
        <v>0.053</v>
      </c>
      <c r="H38" s="13">
        <v>0.1</v>
      </c>
      <c r="I38" s="14">
        <f t="shared" si="9"/>
        <v>0.04274061990212072</v>
      </c>
      <c r="J38" s="15">
        <f t="shared" si="10"/>
        <v>0.3065</v>
      </c>
      <c r="K38" s="15">
        <v>0.131</v>
      </c>
      <c r="L38" s="16">
        <f t="shared" si="4"/>
        <v>0.3814</v>
      </c>
      <c r="M38" s="17">
        <f t="shared" si="4"/>
        <v>0.184</v>
      </c>
      <c r="N38" s="18"/>
      <c r="O38" s="18">
        <f t="shared" si="2"/>
        <v>0.19740000000000002</v>
      </c>
      <c r="P38" s="16">
        <f t="shared" si="5"/>
        <v>48.243314105925535</v>
      </c>
    </row>
    <row r="39" spans="3:16" ht="36.75" thickBot="1">
      <c r="C39" s="9" t="s">
        <v>49</v>
      </c>
      <c r="D39" s="10">
        <v>2</v>
      </c>
      <c r="E39" s="11">
        <f t="shared" si="7"/>
        <v>0.5340453938584779</v>
      </c>
      <c r="F39" s="12">
        <f t="shared" si="8"/>
        <v>2.996</v>
      </c>
      <c r="G39" s="12">
        <v>0.8</v>
      </c>
      <c r="H39" s="13">
        <v>2</v>
      </c>
      <c r="I39" s="14">
        <f t="shared" si="9"/>
        <v>1.0766721044045675</v>
      </c>
      <c r="J39" s="15">
        <f t="shared" si="10"/>
        <v>6.13</v>
      </c>
      <c r="K39" s="15">
        <v>3.3</v>
      </c>
      <c r="L39" s="16">
        <f t="shared" si="4"/>
        <v>9.126</v>
      </c>
      <c r="M39" s="17">
        <f t="shared" si="4"/>
        <v>4.1</v>
      </c>
      <c r="N39" s="18"/>
      <c r="O39" s="18">
        <f t="shared" si="2"/>
        <v>5.026</v>
      </c>
      <c r="P39" s="16">
        <f t="shared" si="5"/>
        <v>44.92658338812185</v>
      </c>
    </row>
    <row r="40" spans="3:16" ht="24.75" thickBot="1">
      <c r="C40" s="9" t="s">
        <v>50</v>
      </c>
      <c r="D40" s="10">
        <v>2</v>
      </c>
      <c r="E40" s="11">
        <f t="shared" si="7"/>
        <v>1.8958611481975967</v>
      </c>
      <c r="F40" s="12">
        <f t="shared" si="8"/>
        <v>2.996</v>
      </c>
      <c r="G40" s="12">
        <v>2.84</v>
      </c>
      <c r="H40" s="13">
        <v>2</v>
      </c>
      <c r="I40" s="14">
        <f t="shared" si="9"/>
        <v>2.039151712887439</v>
      </c>
      <c r="J40" s="15">
        <f t="shared" si="10"/>
        <v>6.13</v>
      </c>
      <c r="K40" s="15">
        <v>6.25</v>
      </c>
      <c r="L40" s="16">
        <f t="shared" si="4"/>
        <v>9.126</v>
      </c>
      <c r="M40" s="17">
        <f t="shared" si="4"/>
        <v>9.09</v>
      </c>
      <c r="N40" s="18"/>
      <c r="O40" s="18">
        <f t="shared" si="2"/>
        <v>0.03599999999999959</v>
      </c>
      <c r="P40" s="16">
        <f t="shared" si="5"/>
        <v>99.60552268244577</v>
      </c>
    </row>
    <row r="41" spans="3:16" ht="24.75" thickBot="1">
      <c r="C41" s="9" t="s">
        <v>51</v>
      </c>
      <c r="D41" s="24">
        <v>0.1</v>
      </c>
      <c r="E41" s="11">
        <f t="shared" si="7"/>
        <v>0.11882510013351134</v>
      </c>
      <c r="F41" s="12">
        <f t="shared" si="8"/>
        <v>0.14980000000000002</v>
      </c>
      <c r="G41" s="12">
        <v>0.178</v>
      </c>
      <c r="H41" s="22">
        <v>0.1</v>
      </c>
      <c r="I41" s="14">
        <f t="shared" si="9"/>
        <v>0.06884176182707993</v>
      </c>
      <c r="J41" s="15">
        <f t="shared" si="10"/>
        <v>0.3065</v>
      </c>
      <c r="K41" s="15">
        <v>0.211</v>
      </c>
      <c r="L41" s="16">
        <f t="shared" si="4"/>
        <v>0.45630000000000004</v>
      </c>
      <c r="M41" s="17">
        <f t="shared" si="4"/>
        <v>0.389</v>
      </c>
      <c r="N41" s="18"/>
      <c r="O41" s="18">
        <f t="shared" si="2"/>
        <v>0.06730000000000003</v>
      </c>
      <c r="P41" s="16">
        <f t="shared" si="5"/>
        <v>85.25093140477755</v>
      </c>
    </row>
    <row r="42" spans="3:16" ht="24.75" thickBot="1">
      <c r="C42" s="9" t="s">
        <v>52</v>
      </c>
      <c r="D42" s="25">
        <v>0.1</v>
      </c>
      <c r="E42" s="11">
        <f t="shared" si="7"/>
        <v>0</v>
      </c>
      <c r="F42" s="12">
        <f t="shared" si="8"/>
        <v>0.14980000000000002</v>
      </c>
      <c r="G42" s="12">
        <v>0</v>
      </c>
      <c r="H42" s="2">
        <v>0.1</v>
      </c>
      <c r="I42" s="14">
        <f t="shared" si="9"/>
        <v>0</v>
      </c>
      <c r="J42" s="15">
        <f t="shared" si="10"/>
        <v>0.3065</v>
      </c>
      <c r="K42" s="15">
        <v>0</v>
      </c>
      <c r="L42" s="16">
        <f t="shared" si="4"/>
        <v>0.45630000000000004</v>
      </c>
      <c r="M42" s="17">
        <f t="shared" si="4"/>
        <v>0</v>
      </c>
      <c r="N42" s="18"/>
      <c r="O42" s="18">
        <f t="shared" si="2"/>
        <v>0.45630000000000004</v>
      </c>
      <c r="P42" s="16">
        <f t="shared" si="5"/>
        <v>0</v>
      </c>
    </row>
    <row r="43" spans="3:16" ht="14.25" thickBot="1">
      <c r="C43" s="35" t="s">
        <v>53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  <c r="P43" s="16">
        <f>SUM(P10:P42)/33</f>
        <v>66.00232885021998</v>
      </c>
    </row>
    <row r="44" spans="3:16" ht="13.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7"/>
    </row>
    <row r="45" ht="12.75">
      <c r="B45" s="28" t="s">
        <v>54</v>
      </c>
    </row>
  </sheetData>
  <sheetProtection/>
  <mergeCells count="22">
    <mergeCell ref="F6:G6"/>
    <mergeCell ref="H6:I6"/>
    <mergeCell ref="F8:G8"/>
    <mergeCell ref="H8:I8"/>
    <mergeCell ref="B3:P3"/>
    <mergeCell ref="D5:G5"/>
    <mergeCell ref="H5:K5"/>
    <mergeCell ref="L5:M5"/>
    <mergeCell ref="N5:N9"/>
    <mergeCell ref="O5:O9"/>
    <mergeCell ref="P5:P9"/>
    <mergeCell ref="D6:E6"/>
    <mergeCell ref="J8:K8"/>
    <mergeCell ref="C43:O43"/>
    <mergeCell ref="J6:K6"/>
    <mergeCell ref="L6:L9"/>
    <mergeCell ref="M6:M9"/>
    <mergeCell ref="D7:E7"/>
    <mergeCell ref="F7:G7"/>
    <mergeCell ref="H7:I7"/>
    <mergeCell ref="J7:K7"/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34">
      <selection activeCell="Q14" sqref="Q14"/>
    </sheetView>
  </sheetViews>
  <sheetFormatPr defaultColWidth="9.140625" defaultRowHeight="12.75"/>
  <sheetData>
    <row r="1" spans="1:15" ht="12.75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ht="13.5" thickBot="1"/>
    <row r="3" spans="2:15" ht="13.5" thickBot="1">
      <c r="B3" s="1"/>
      <c r="C3" s="45">
        <v>606</v>
      </c>
      <c r="D3" s="46"/>
      <c r="E3" s="46"/>
      <c r="F3" s="46"/>
      <c r="G3" s="45">
        <v>3123</v>
      </c>
      <c r="H3" s="46"/>
      <c r="I3" s="46"/>
      <c r="J3" s="46"/>
      <c r="K3" s="47" t="s">
        <v>56</v>
      </c>
      <c r="L3" s="48"/>
      <c r="M3" s="49" t="s">
        <v>2</v>
      </c>
      <c r="N3" s="49" t="s">
        <v>3</v>
      </c>
      <c r="O3" s="49" t="s">
        <v>4</v>
      </c>
    </row>
    <row r="4" spans="2:15" ht="24">
      <c r="B4" s="3" t="s">
        <v>5</v>
      </c>
      <c r="C4" s="38" t="s">
        <v>6</v>
      </c>
      <c r="D4" s="39"/>
      <c r="E4" s="38" t="s">
        <v>7</v>
      </c>
      <c r="F4" s="39"/>
      <c r="G4" s="38" t="s">
        <v>6</v>
      </c>
      <c r="H4" s="39"/>
      <c r="I4" s="38" t="s">
        <v>7</v>
      </c>
      <c r="J4" s="39"/>
      <c r="K4" s="40" t="s">
        <v>8</v>
      </c>
      <c r="L4" s="40" t="s">
        <v>9</v>
      </c>
      <c r="M4" s="40"/>
      <c r="N4" s="40"/>
      <c r="O4" s="40"/>
    </row>
    <row r="5" spans="2:15" ht="24">
      <c r="B5" s="3" t="s">
        <v>10</v>
      </c>
      <c r="C5" s="42" t="s">
        <v>11</v>
      </c>
      <c r="D5" s="43"/>
      <c r="E5" s="42" t="s">
        <v>12</v>
      </c>
      <c r="F5" s="43"/>
      <c r="G5" s="42" t="s">
        <v>11</v>
      </c>
      <c r="H5" s="43"/>
      <c r="I5" s="42" t="s">
        <v>12</v>
      </c>
      <c r="J5" s="43"/>
      <c r="K5" s="40"/>
      <c r="L5" s="40"/>
      <c r="M5" s="40"/>
      <c r="N5" s="40"/>
      <c r="O5" s="40"/>
    </row>
    <row r="6" spans="2:15" ht="13.5" thickBot="1">
      <c r="B6" s="4"/>
      <c r="C6" s="33"/>
      <c r="D6" s="34"/>
      <c r="E6" s="33"/>
      <c r="F6" s="34"/>
      <c r="G6" s="33"/>
      <c r="H6" s="34"/>
      <c r="I6" s="33"/>
      <c r="J6" s="34"/>
      <c r="K6" s="40"/>
      <c r="L6" s="40"/>
      <c r="M6" s="40"/>
      <c r="N6" s="40"/>
      <c r="O6" s="40"/>
    </row>
    <row r="7" spans="2:15" ht="13.5" thickBot="1">
      <c r="B7" s="5"/>
      <c r="C7" s="6" t="s">
        <v>13</v>
      </c>
      <c r="D7" s="6" t="s">
        <v>14</v>
      </c>
      <c r="E7" s="6" t="s">
        <v>15</v>
      </c>
      <c r="F7" s="6" t="s">
        <v>16</v>
      </c>
      <c r="G7" s="7" t="s">
        <v>17</v>
      </c>
      <c r="H7" s="8" t="s">
        <v>18</v>
      </c>
      <c r="I7" s="6" t="s">
        <v>19</v>
      </c>
      <c r="J7" s="6" t="s">
        <v>16</v>
      </c>
      <c r="K7" s="41"/>
      <c r="L7" s="41"/>
      <c r="M7" s="41"/>
      <c r="N7" s="41"/>
      <c r="O7" s="41"/>
    </row>
    <row r="8" spans="2:15" ht="24.75" thickBot="1">
      <c r="B8" s="9" t="s">
        <v>20</v>
      </c>
      <c r="C8" s="10">
        <v>20</v>
      </c>
      <c r="D8" s="11">
        <f aca="true" t="shared" si="0" ref="D8:D23">F8/606*1000</f>
        <v>30.825082508250823</v>
      </c>
      <c r="E8" s="12">
        <f aca="true" t="shared" si="1" ref="E8:E23">C8*606/1000</f>
        <v>12.12</v>
      </c>
      <c r="F8" s="29">
        <v>18.68</v>
      </c>
      <c r="G8" s="13">
        <v>40</v>
      </c>
      <c r="H8" s="14">
        <f>J8/3123*1000</f>
        <v>39.58053154018572</v>
      </c>
      <c r="I8" s="15">
        <f aca="true" t="shared" si="2" ref="I8:I23">G8*3123/1000</f>
        <v>124.92</v>
      </c>
      <c r="J8" s="30">
        <v>123.61</v>
      </c>
      <c r="K8" s="16">
        <f>E8+I8</f>
        <v>137.04</v>
      </c>
      <c r="L8" s="17">
        <f>F8+J8</f>
        <v>142.29</v>
      </c>
      <c r="M8" s="18">
        <v>5.3</v>
      </c>
      <c r="N8" s="18"/>
      <c r="O8" s="16">
        <f>L8*100/K8</f>
        <v>103.83099824868653</v>
      </c>
    </row>
    <row r="9" spans="2:15" ht="36.75" thickBot="1">
      <c r="B9" s="9" t="s">
        <v>21</v>
      </c>
      <c r="C9" s="10">
        <v>55</v>
      </c>
      <c r="D9" s="11">
        <f t="shared" si="0"/>
        <v>39.53795379537954</v>
      </c>
      <c r="E9" s="12">
        <f t="shared" si="1"/>
        <v>33.33</v>
      </c>
      <c r="F9" s="29">
        <v>23.96</v>
      </c>
      <c r="G9" s="13">
        <v>80</v>
      </c>
      <c r="H9" s="14">
        <f>J9/3123*1000</f>
        <v>51.72590457893051</v>
      </c>
      <c r="I9" s="15">
        <f t="shared" si="2"/>
        <v>249.84</v>
      </c>
      <c r="J9" s="30">
        <v>161.54</v>
      </c>
      <c r="K9" s="16">
        <f aca="true" t="shared" si="3" ref="K9:L40">E9+I9</f>
        <v>283.17</v>
      </c>
      <c r="L9" s="17">
        <f t="shared" si="3"/>
        <v>185.5</v>
      </c>
      <c r="M9" s="18"/>
      <c r="N9" s="18">
        <f aca="true" t="shared" si="4" ref="N9:N40">K9-L9</f>
        <v>97.67000000000002</v>
      </c>
      <c r="O9" s="16">
        <f aca="true" t="shared" si="5" ref="O9:O40">L9*100/K9</f>
        <v>65.50835187343291</v>
      </c>
    </row>
    <row r="10" spans="2:15" ht="24.75" thickBot="1">
      <c r="B10" s="9" t="s">
        <v>22</v>
      </c>
      <c r="C10" s="10">
        <v>15</v>
      </c>
      <c r="D10" s="11">
        <f t="shared" si="0"/>
        <v>14.240924092409243</v>
      </c>
      <c r="E10" s="12">
        <f t="shared" si="1"/>
        <v>9.09</v>
      </c>
      <c r="F10" s="29">
        <v>8.63</v>
      </c>
      <c r="G10" s="13">
        <v>25</v>
      </c>
      <c r="H10" s="14">
        <f>J10/3123*1000</f>
        <v>16.320845341018252</v>
      </c>
      <c r="I10" s="15">
        <f t="shared" si="2"/>
        <v>78.075</v>
      </c>
      <c r="J10" s="30">
        <v>50.97</v>
      </c>
      <c r="K10" s="16">
        <f t="shared" si="3"/>
        <v>87.165</v>
      </c>
      <c r="L10" s="17">
        <f t="shared" si="3"/>
        <v>59.6</v>
      </c>
      <c r="M10" s="18"/>
      <c r="N10" s="18">
        <f t="shared" si="4"/>
        <v>27.565000000000005</v>
      </c>
      <c r="O10" s="16">
        <f t="shared" si="5"/>
        <v>68.37606837606837</v>
      </c>
    </row>
    <row r="11" spans="2:15" ht="13.5" thickBot="1">
      <c r="B11" s="9" t="s">
        <v>23</v>
      </c>
      <c r="C11" s="10">
        <v>3</v>
      </c>
      <c r="D11" s="11">
        <f t="shared" si="0"/>
        <v>0</v>
      </c>
      <c r="E11" s="12">
        <f t="shared" si="1"/>
        <v>1.818</v>
      </c>
      <c r="F11" s="29">
        <v>0</v>
      </c>
      <c r="G11" s="13">
        <v>4</v>
      </c>
      <c r="H11" s="14">
        <f>J11/3513*1000</f>
        <v>0</v>
      </c>
      <c r="I11" s="15">
        <f t="shared" si="2"/>
        <v>12.492</v>
      </c>
      <c r="J11" s="30">
        <v>0</v>
      </c>
      <c r="K11" s="16">
        <f t="shared" si="3"/>
        <v>14.31</v>
      </c>
      <c r="L11" s="17">
        <f t="shared" si="3"/>
        <v>0</v>
      </c>
      <c r="M11" s="18"/>
      <c r="N11" s="18">
        <f t="shared" si="4"/>
        <v>14.31</v>
      </c>
      <c r="O11" s="16">
        <f t="shared" si="5"/>
        <v>0</v>
      </c>
    </row>
    <row r="12" spans="2:15" ht="24.75" thickBot="1">
      <c r="B12" s="9" t="s">
        <v>24</v>
      </c>
      <c r="C12" s="10">
        <v>30</v>
      </c>
      <c r="D12" s="11">
        <f t="shared" si="0"/>
        <v>29.042904290429046</v>
      </c>
      <c r="E12" s="12">
        <f t="shared" si="1"/>
        <v>18.18</v>
      </c>
      <c r="F12" s="29">
        <v>17.6</v>
      </c>
      <c r="G12" s="13">
        <v>45</v>
      </c>
      <c r="H12" s="14">
        <f aca="true" t="shared" si="6" ref="H12:H22">J12/3123*1000</f>
        <v>38.68075568363753</v>
      </c>
      <c r="I12" s="15">
        <f t="shared" si="2"/>
        <v>140.535</v>
      </c>
      <c r="J12" s="30">
        <v>120.8</v>
      </c>
      <c r="K12" s="16">
        <f t="shared" si="3"/>
        <v>158.715</v>
      </c>
      <c r="L12" s="17">
        <f t="shared" si="3"/>
        <v>138.4</v>
      </c>
      <c r="M12" s="18"/>
      <c r="N12" s="18">
        <f t="shared" si="4"/>
        <v>20.314999999999998</v>
      </c>
      <c r="O12" s="16">
        <f t="shared" si="5"/>
        <v>87.20032763128879</v>
      </c>
    </row>
    <row r="13" spans="2:15" ht="13.5" thickBot="1">
      <c r="B13" s="9" t="s">
        <v>25</v>
      </c>
      <c r="C13" s="10">
        <v>130</v>
      </c>
      <c r="D13" s="11">
        <f t="shared" si="0"/>
        <v>142.40924092409242</v>
      </c>
      <c r="E13" s="12">
        <f t="shared" si="1"/>
        <v>78.78</v>
      </c>
      <c r="F13" s="29">
        <v>86.3</v>
      </c>
      <c r="G13" s="13">
        <v>190</v>
      </c>
      <c r="H13" s="14">
        <f t="shared" si="6"/>
        <v>175.28017931476145</v>
      </c>
      <c r="I13" s="15">
        <f t="shared" si="2"/>
        <v>593.37</v>
      </c>
      <c r="J13" s="30">
        <v>547.4</v>
      </c>
      <c r="K13" s="16">
        <f t="shared" si="3"/>
        <v>672.15</v>
      </c>
      <c r="L13" s="17">
        <f t="shared" si="3"/>
        <v>633.6999999999999</v>
      </c>
      <c r="M13" s="18"/>
      <c r="N13" s="18">
        <f t="shared" si="4"/>
        <v>38.450000000000045</v>
      </c>
      <c r="O13" s="16">
        <f t="shared" si="5"/>
        <v>94.27955069552927</v>
      </c>
    </row>
    <row r="14" spans="2:15" ht="24.75" thickBot="1">
      <c r="B14" s="9" t="s">
        <v>26</v>
      </c>
      <c r="C14" s="10">
        <v>180</v>
      </c>
      <c r="D14" s="11">
        <f t="shared" si="0"/>
        <v>152.4917491749175</v>
      </c>
      <c r="E14" s="12">
        <f t="shared" si="1"/>
        <v>109.08</v>
      </c>
      <c r="F14" s="29">
        <v>92.41</v>
      </c>
      <c r="G14" s="13">
        <v>230</v>
      </c>
      <c r="H14" s="14">
        <f t="shared" si="6"/>
        <v>213.29811079090618</v>
      </c>
      <c r="I14" s="15">
        <f t="shared" si="2"/>
        <v>718.29</v>
      </c>
      <c r="J14" s="30">
        <v>666.13</v>
      </c>
      <c r="K14" s="16">
        <f t="shared" si="3"/>
        <v>827.37</v>
      </c>
      <c r="L14" s="17">
        <f t="shared" si="3"/>
        <v>758.54</v>
      </c>
      <c r="M14" s="18"/>
      <c r="N14" s="18">
        <f t="shared" si="4"/>
        <v>68.83000000000004</v>
      </c>
      <c r="O14" s="16">
        <f t="shared" si="5"/>
        <v>91.68086829350834</v>
      </c>
    </row>
    <row r="15" spans="2:15" ht="24.75" thickBot="1">
      <c r="B15" s="9" t="s">
        <v>27</v>
      </c>
      <c r="C15" s="10">
        <v>45</v>
      </c>
      <c r="D15" s="11">
        <f t="shared" si="0"/>
        <v>52.06270627062706</v>
      </c>
      <c r="E15" s="12">
        <f t="shared" si="1"/>
        <v>27.27</v>
      </c>
      <c r="F15" s="29">
        <v>31.55</v>
      </c>
      <c r="G15" s="13">
        <v>100</v>
      </c>
      <c r="H15" s="14">
        <f t="shared" si="6"/>
        <v>97.36151136727506</v>
      </c>
      <c r="I15" s="15">
        <f t="shared" si="2"/>
        <v>312.3</v>
      </c>
      <c r="J15" s="30">
        <v>304.06</v>
      </c>
      <c r="K15" s="16">
        <f t="shared" si="3"/>
        <v>339.57</v>
      </c>
      <c r="L15" s="17">
        <f t="shared" si="3"/>
        <v>335.61</v>
      </c>
      <c r="M15" s="18"/>
      <c r="N15" s="18">
        <f t="shared" si="4"/>
        <v>3.9599999999999795</v>
      </c>
      <c r="O15" s="16">
        <f t="shared" si="5"/>
        <v>98.83381924198251</v>
      </c>
    </row>
    <row r="16" spans="2:15" ht="13.5" thickBot="1">
      <c r="B16" s="9" t="s">
        <v>28</v>
      </c>
      <c r="C16" s="10">
        <v>50</v>
      </c>
      <c r="D16" s="11">
        <f t="shared" si="0"/>
        <v>42.40924092409241</v>
      </c>
      <c r="E16" s="12">
        <f t="shared" si="1"/>
        <v>30.3</v>
      </c>
      <c r="F16" s="29">
        <v>25.7</v>
      </c>
      <c r="G16" s="13">
        <v>70</v>
      </c>
      <c r="H16" s="14">
        <f t="shared" si="6"/>
        <v>53.82644892731348</v>
      </c>
      <c r="I16" s="15">
        <f t="shared" si="2"/>
        <v>218.61</v>
      </c>
      <c r="J16" s="30">
        <v>168.1</v>
      </c>
      <c r="K16" s="16">
        <f t="shared" si="3"/>
        <v>248.91000000000003</v>
      </c>
      <c r="L16" s="17">
        <f t="shared" si="3"/>
        <v>193.79999999999998</v>
      </c>
      <c r="M16" s="18"/>
      <c r="N16" s="18">
        <f t="shared" si="4"/>
        <v>55.11000000000004</v>
      </c>
      <c r="O16" s="16">
        <f>L16*100/K16</f>
        <v>77.85946727732914</v>
      </c>
    </row>
    <row r="17" spans="2:15" ht="24.75" thickBot="1">
      <c r="B17" s="9" t="s">
        <v>29</v>
      </c>
      <c r="C17" s="10">
        <v>10</v>
      </c>
      <c r="D17" s="11">
        <f t="shared" si="0"/>
        <v>4.9504950495049505</v>
      </c>
      <c r="E17" s="12">
        <f t="shared" si="1"/>
        <v>6.06</v>
      </c>
      <c r="F17" s="29">
        <v>3</v>
      </c>
      <c r="G17" s="13">
        <v>10</v>
      </c>
      <c r="H17" s="14">
        <f t="shared" si="6"/>
        <v>6.372078130003201</v>
      </c>
      <c r="I17" s="15">
        <f t="shared" si="2"/>
        <v>31.23</v>
      </c>
      <c r="J17" s="30">
        <v>19.9</v>
      </c>
      <c r="K17" s="16">
        <f t="shared" si="3"/>
        <v>37.29</v>
      </c>
      <c r="L17" s="17">
        <f t="shared" si="3"/>
        <v>22.9</v>
      </c>
      <c r="M17" s="18"/>
      <c r="N17" s="18">
        <f t="shared" si="4"/>
        <v>14.39</v>
      </c>
      <c r="O17" s="16">
        <f t="shared" si="5"/>
        <v>61.4105658353446</v>
      </c>
    </row>
    <row r="18" spans="2:15" ht="24.75" thickBot="1">
      <c r="B18" s="9" t="s">
        <v>30</v>
      </c>
      <c r="C18" s="10">
        <v>5</v>
      </c>
      <c r="D18" s="11">
        <f t="shared" si="0"/>
        <v>8.151815181518153</v>
      </c>
      <c r="E18" s="12">
        <f t="shared" si="1"/>
        <v>3.03</v>
      </c>
      <c r="F18" s="29">
        <v>4.94</v>
      </c>
      <c r="G18" s="13">
        <v>15</v>
      </c>
      <c r="H18" s="14">
        <f t="shared" si="6"/>
        <v>13.845661223182837</v>
      </c>
      <c r="I18" s="15">
        <f t="shared" si="2"/>
        <v>46.845</v>
      </c>
      <c r="J18" s="30">
        <v>43.24</v>
      </c>
      <c r="K18" s="16">
        <f t="shared" si="3"/>
        <v>49.875</v>
      </c>
      <c r="L18" s="17">
        <f t="shared" si="3"/>
        <v>48.18</v>
      </c>
      <c r="M18" s="18"/>
      <c r="N18" s="18">
        <f t="shared" si="4"/>
        <v>1.6950000000000003</v>
      </c>
      <c r="O18" s="16">
        <f t="shared" si="5"/>
        <v>96.6015037593985</v>
      </c>
    </row>
    <row r="19" spans="2:15" ht="13.5" thickBot="1">
      <c r="B19" s="9" t="s">
        <v>31</v>
      </c>
      <c r="C19" s="10">
        <v>35</v>
      </c>
      <c r="D19" s="11">
        <f t="shared" si="0"/>
        <v>31.683168316831683</v>
      </c>
      <c r="E19" s="12">
        <f t="shared" si="1"/>
        <v>21.21</v>
      </c>
      <c r="F19" s="29">
        <v>19.2</v>
      </c>
      <c r="G19" s="13">
        <v>45</v>
      </c>
      <c r="H19" s="14">
        <f t="shared" si="6"/>
        <v>37.572846621837975</v>
      </c>
      <c r="I19" s="15">
        <f t="shared" si="2"/>
        <v>140.535</v>
      </c>
      <c r="J19" s="30">
        <v>117.34</v>
      </c>
      <c r="K19" s="16">
        <f t="shared" si="3"/>
        <v>161.745</v>
      </c>
      <c r="L19" s="17">
        <f t="shared" si="3"/>
        <v>136.54</v>
      </c>
      <c r="M19" s="18"/>
      <c r="N19" s="18">
        <f t="shared" si="4"/>
        <v>25.205000000000013</v>
      </c>
      <c r="O19" s="16">
        <f t="shared" si="5"/>
        <v>84.4168289591641</v>
      </c>
    </row>
    <row r="20" spans="2:15" ht="13.5" thickBot="1">
      <c r="B20" s="9" t="s">
        <v>32</v>
      </c>
      <c r="C20" s="10">
        <v>1</v>
      </c>
      <c r="D20" s="11">
        <f t="shared" si="0"/>
        <v>0.6600660066006601</v>
      </c>
      <c r="E20" s="12">
        <f t="shared" si="1"/>
        <v>0.606</v>
      </c>
      <c r="F20" s="29">
        <v>0.4</v>
      </c>
      <c r="G20" s="13">
        <v>2</v>
      </c>
      <c r="H20" s="14">
        <f t="shared" si="6"/>
        <v>0.9990393852065322</v>
      </c>
      <c r="I20" s="15">
        <f t="shared" si="2"/>
        <v>6.246</v>
      </c>
      <c r="J20" s="30">
        <v>3.12</v>
      </c>
      <c r="K20" s="16">
        <f t="shared" si="3"/>
        <v>6.852</v>
      </c>
      <c r="L20" s="17">
        <f t="shared" si="3"/>
        <v>3.52</v>
      </c>
      <c r="M20" s="18"/>
      <c r="N20" s="18">
        <f t="shared" si="4"/>
        <v>3.3320000000000003</v>
      </c>
      <c r="O20" s="16">
        <f t="shared" si="5"/>
        <v>51.37186223000584</v>
      </c>
    </row>
    <row r="21" spans="2:15" ht="24.75" thickBot="1">
      <c r="B21" s="9" t="s">
        <v>33</v>
      </c>
      <c r="C21" s="10">
        <v>12</v>
      </c>
      <c r="D21" s="11">
        <f t="shared" si="0"/>
        <v>12.590759075907592</v>
      </c>
      <c r="E21" s="12">
        <f t="shared" si="1"/>
        <v>7.272</v>
      </c>
      <c r="F21" s="29">
        <v>7.63</v>
      </c>
      <c r="G21" s="13">
        <v>21</v>
      </c>
      <c r="H21" s="14">
        <f t="shared" si="6"/>
        <v>21.27441562600064</v>
      </c>
      <c r="I21" s="15">
        <f t="shared" si="2"/>
        <v>65.583</v>
      </c>
      <c r="J21" s="30">
        <v>66.44</v>
      </c>
      <c r="K21" s="16">
        <f t="shared" si="3"/>
        <v>72.855</v>
      </c>
      <c r="L21" s="17">
        <f t="shared" si="3"/>
        <v>74.07</v>
      </c>
      <c r="M21" s="18"/>
      <c r="N21" s="18">
        <f t="shared" si="4"/>
        <v>-1.2149999999999892</v>
      </c>
      <c r="O21" s="16">
        <f t="shared" si="5"/>
        <v>101.66769610870907</v>
      </c>
    </row>
    <row r="22" spans="2:15" ht="13.5" thickBot="1">
      <c r="B22" s="9" t="s">
        <v>34</v>
      </c>
      <c r="C22" s="10">
        <v>6</v>
      </c>
      <c r="D22" s="11">
        <f t="shared" si="0"/>
        <v>5.2805280528052805</v>
      </c>
      <c r="E22" s="12">
        <f t="shared" si="1"/>
        <v>3.636</v>
      </c>
      <c r="F22" s="29">
        <v>3.2</v>
      </c>
      <c r="G22" s="13">
        <v>9</v>
      </c>
      <c r="H22" s="14">
        <f t="shared" si="6"/>
        <v>6.381684277937881</v>
      </c>
      <c r="I22" s="15">
        <f t="shared" si="2"/>
        <v>28.107</v>
      </c>
      <c r="J22" s="30">
        <v>19.93</v>
      </c>
      <c r="K22" s="16">
        <f t="shared" si="3"/>
        <v>31.743</v>
      </c>
      <c r="L22" s="17">
        <f t="shared" si="3"/>
        <v>23.13</v>
      </c>
      <c r="M22" s="18"/>
      <c r="N22" s="18">
        <f t="shared" si="4"/>
        <v>8.613</v>
      </c>
      <c r="O22" s="16">
        <f t="shared" si="5"/>
        <v>72.86645874681032</v>
      </c>
    </row>
    <row r="23" spans="2:15" ht="13.5" thickBot="1">
      <c r="B23" s="9" t="s">
        <v>35</v>
      </c>
      <c r="C23" s="19">
        <v>1</v>
      </c>
      <c r="D23" s="11">
        <f t="shared" si="0"/>
        <v>0</v>
      </c>
      <c r="E23" s="12">
        <f t="shared" si="1"/>
        <v>0.606</v>
      </c>
      <c r="F23" s="29">
        <v>0</v>
      </c>
      <c r="G23" s="13">
        <v>2</v>
      </c>
      <c r="H23" s="14">
        <f>J23/3513*1000</f>
        <v>0</v>
      </c>
      <c r="I23" s="15">
        <f t="shared" si="2"/>
        <v>6.246</v>
      </c>
      <c r="J23" s="30">
        <v>0</v>
      </c>
      <c r="K23" s="16">
        <f t="shared" si="3"/>
        <v>6.852</v>
      </c>
      <c r="L23" s="17">
        <f t="shared" si="3"/>
        <v>0</v>
      </c>
      <c r="M23" s="18"/>
      <c r="N23" s="18">
        <f t="shared" si="4"/>
        <v>6.852</v>
      </c>
      <c r="O23" s="16">
        <f t="shared" si="5"/>
        <v>0</v>
      </c>
    </row>
    <row r="24" spans="2:15" ht="24.75" thickBot="1">
      <c r="B24" s="9" t="s">
        <v>36</v>
      </c>
      <c r="C24" s="20">
        <v>0.25</v>
      </c>
      <c r="D24" s="21">
        <v>0.29</v>
      </c>
      <c r="E24" s="12">
        <v>216</v>
      </c>
      <c r="F24" s="29">
        <v>120</v>
      </c>
      <c r="G24" s="22">
        <v>0.5</v>
      </c>
      <c r="H24" s="23">
        <v>0.36</v>
      </c>
      <c r="I24" s="15">
        <v>1757</v>
      </c>
      <c r="J24" s="30">
        <v>946</v>
      </c>
      <c r="K24" s="16">
        <f t="shared" si="3"/>
        <v>1973</v>
      </c>
      <c r="L24" s="17">
        <f t="shared" si="3"/>
        <v>1066</v>
      </c>
      <c r="M24" s="18"/>
      <c r="N24" s="18">
        <f t="shared" si="4"/>
        <v>907</v>
      </c>
      <c r="O24" s="16">
        <f t="shared" si="5"/>
        <v>54.0293968575773</v>
      </c>
    </row>
    <row r="25" spans="2:15" ht="24.75" thickBot="1">
      <c r="B25" s="9" t="s">
        <v>37</v>
      </c>
      <c r="C25" s="10">
        <v>350</v>
      </c>
      <c r="D25" s="11">
        <f aca="true" t="shared" si="7" ref="D25:D40">F25/606*1000</f>
        <v>169.71947194719473</v>
      </c>
      <c r="E25" s="12">
        <f aca="true" t="shared" si="8" ref="E25:E40">C25*606/1000</f>
        <v>212.1</v>
      </c>
      <c r="F25" s="29">
        <v>102.85</v>
      </c>
      <c r="G25" s="13">
        <v>400</v>
      </c>
      <c r="H25" s="14">
        <f aca="true" t="shared" si="9" ref="H25:H40">J25/3123*1000</f>
        <v>271.26160742875436</v>
      </c>
      <c r="I25" s="15">
        <f aca="true" t="shared" si="10" ref="I25:I40">G25*3123/1000</f>
        <v>1249.2</v>
      </c>
      <c r="J25" s="30">
        <v>847.15</v>
      </c>
      <c r="K25" s="16">
        <f t="shared" si="3"/>
        <v>1461.3</v>
      </c>
      <c r="L25" s="17">
        <f t="shared" si="3"/>
        <v>950</v>
      </c>
      <c r="M25" s="18"/>
      <c r="N25" s="18">
        <f t="shared" si="4"/>
        <v>511.29999999999995</v>
      </c>
      <c r="O25" s="16">
        <f t="shared" si="5"/>
        <v>65.01060699377267</v>
      </c>
    </row>
    <row r="26" spans="2:15" ht="24.75" thickBot="1">
      <c r="B26" s="9" t="s">
        <v>38</v>
      </c>
      <c r="C26" s="10">
        <v>35</v>
      </c>
      <c r="D26" s="11">
        <f t="shared" si="7"/>
        <v>27.02970297029703</v>
      </c>
      <c r="E26" s="12">
        <f t="shared" si="8"/>
        <v>21.21</v>
      </c>
      <c r="F26" s="29">
        <v>16.38</v>
      </c>
      <c r="G26" s="13">
        <v>45</v>
      </c>
      <c r="H26" s="14">
        <f t="shared" si="9"/>
        <v>37.02209414024976</v>
      </c>
      <c r="I26" s="15">
        <f t="shared" si="10"/>
        <v>140.535</v>
      </c>
      <c r="J26" s="30">
        <v>115.62</v>
      </c>
      <c r="K26" s="16">
        <f t="shared" si="3"/>
        <v>161.745</v>
      </c>
      <c r="L26" s="17">
        <f t="shared" si="3"/>
        <v>132</v>
      </c>
      <c r="M26" s="18"/>
      <c r="N26" s="18">
        <f t="shared" si="4"/>
        <v>29.745000000000005</v>
      </c>
      <c r="O26" s="16">
        <f t="shared" si="5"/>
        <v>81.60994157470091</v>
      </c>
    </row>
    <row r="27" spans="2:15" ht="24.75" thickBot="1">
      <c r="B27" s="9" t="s">
        <v>39</v>
      </c>
      <c r="C27" s="10">
        <v>3</v>
      </c>
      <c r="D27" s="11">
        <f t="shared" si="7"/>
        <v>1.3201320132013201</v>
      </c>
      <c r="E27" s="12">
        <f t="shared" si="8"/>
        <v>1.818</v>
      </c>
      <c r="F27" s="29">
        <v>0.8</v>
      </c>
      <c r="G27" s="13">
        <v>5</v>
      </c>
      <c r="H27" s="14">
        <f t="shared" si="9"/>
        <v>2.4322766570605188</v>
      </c>
      <c r="I27" s="15">
        <f t="shared" si="10"/>
        <v>15.615</v>
      </c>
      <c r="J27" s="30">
        <v>7.596</v>
      </c>
      <c r="K27" s="16">
        <f t="shared" si="3"/>
        <v>17.433</v>
      </c>
      <c r="L27" s="17">
        <f t="shared" si="3"/>
        <v>8.396</v>
      </c>
      <c r="M27" s="18"/>
      <c r="N27" s="18">
        <f t="shared" si="4"/>
        <v>9.036999999999999</v>
      </c>
      <c r="O27" s="16">
        <f t="shared" si="5"/>
        <v>48.161532725291124</v>
      </c>
    </row>
    <row r="28" spans="2:15" ht="13.5" thickBot="1">
      <c r="B28" s="9" t="s">
        <v>40</v>
      </c>
      <c r="C28" s="10">
        <v>5</v>
      </c>
      <c r="D28" s="11">
        <f t="shared" si="7"/>
        <v>5.9405940594059405</v>
      </c>
      <c r="E28" s="12">
        <f t="shared" si="8"/>
        <v>3.03</v>
      </c>
      <c r="F28" s="29">
        <v>3.6</v>
      </c>
      <c r="G28" s="13">
        <v>10</v>
      </c>
      <c r="H28" s="14">
        <f t="shared" si="9"/>
        <v>7.492795389048991</v>
      </c>
      <c r="I28" s="15">
        <f t="shared" si="10"/>
        <v>31.23</v>
      </c>
      <c r="J28" s="30">
        <v>23.4</v>
      </c>
      <c r="K28" s="16">
        <f t="shared" si="3"/>
        <v>34.26</v>
      </c>
      <c r="L28" s="17">
        <f t="shared" si="3"/>
        <v>27</v>
      </c>
      <c r="M28" s="18"/>
      <c r="N28" s="18">
        <f t="shared" si="4"/>
        <v>7.259999999999998</v>
      </c>
      <c r="O28" s="16">
        <f t="shared" si="5"/>
        <v>78.8091068301226</v>
      </c>
    </row>
    <row r="29" spans="2:15" ht="24.75" thickBot="1">
      <c r="B29" s="9" t="s">
        <v>41</v>
      </c>
      <c r="C29" s="10">
        <v>60</v>
      </c>
      <c r="D29" s="11">
        <f t="shared" si="7"/>
        <v>55.19801980198021</v>
      </c>
      <c r="E29" s="12">
        <f t="shared" si="8"/>
        <v>36.36</v>
      </c>
      <c r="F29" s="29">
        <v>33.45</v>
      </c>
      <c r="G29" s="13">
        <v>100</v>
      </c>
      <c r="H29" s="14">
        <f t="shared" si="9"/>
        <v>102.5936599423631</v>
      </c>
      <c r="I29" s="15">
        <f t="shared" si="10"/>
        <v>312.3</v>
      </c>
      <c r="J29" s="30">
        <v>320.4</v>
      </c>
      <c r="K29" s="16">
        <f t="shared" si="3"/>
        <v>348.66</v>
      </c>
      <c r="L29" s="17">
        <f t="shared" si="3"/>
        <v>353.84999999999997</v>
      </c>
      <c r="M29" s="18">
        <v>5.2</v>
      </c>
      <c r="N29" s="18"/>
      <c r="O29" s="16">
        <f t="shared" si="5"/>
        <v>101.48855618654275</v>
      </c>
    </row>
    <row r="30" spans="2:15" ht="24.75" thickBot="1">
      <c r="B30" s="9" t="s">
        <v>42</v>
      </c>
      <c r="C30" s="10">
        <v>20</v>
      </c>
      <c r="D30" s="11">
        <f t="shared" si="7"/>
        <v>23.762376237623762</v>
      </c>
      <c r="E30" s="12">
        <f t="shared" si="8"/>
        <v>12.12</v>
      </c>
      <c r="F30" s="29">
        <v>14.4</v>
      </c>
      <c r="G30" s="13">
        <v>45</v>
      </c>
      <c r="H30" s="14">
        <f t="shared" si="9"/>
        <v>35.73487031700288</v>
      </c>
      <c r="I30" s="15">
        <f t="shared" si="10"/>
        <v>140.535</v>
      </c>
      <c r="J30" s="30">
        <v>111.6</v>
      </c>
      <c r="K30" s="16">
        <f t="shared" si="3"/>
        <v>152.655</v>
      </c>
      <c r="L30" s="17">
        <f t="shared" si="3"/>
        <v>126</v>
      </c>
      <c r="M30" s="18"/>
      <c r="N30" s="18">
        <f t="shared" si="4"/>
        <v>26.655</v>
      </c>
      <c r="O30" s="16">
        <f t="shared" si="5"/>
        <v>82.53905866168812</v>
      </c>
    </row>
    <row r="31" spans="2:15" ht="24.75" thickBot="1">
      <c r="B31" s="9" t="s">
        <v>43</v>
      </c>
      <c r="C31" s="10">
        <v>1</v>
      </c>
      <c r="D31" s="11">
        <f t="shared" si="7"/>
        <v>0.8250825082508251</v>
      </c>
      <c r="E31" s="12">
        <f t="shared" si="8"/>
        <v>0.606</v>
      </c>
      <c r="F31" s="29">
        <v>0.5</v>
      </c>
      <c r="G31" s="13">
        <v>4</v>
      </c>
      <c r="H31" s="14">
        <f t="shared" si="9"/>
        <v>1.5049631764329172</v>
      </c>
      <c r="I31" s="15">
        <f t="shared" si="10"/>
        <v>12.492</v>
      </c>
      <c r="J31" s="30">
        <v>4.7</v>
      </c>
      <c r="K31" s="16">
        <f t="shared" si="3"/>
        <v>13.098</v>
      </c>
      <c r="L31" s="17">
        <f t="shared" si="3"/>
        <v>5.2</v>
      </c>
      <c r="M31" s="18"/>
      <c r="N31" s="18">
        <f t="shared" si="4"/>
        <v>7.898000000000001</v>
      </c>
      <c r="O31" s="16">
        <f t="shared" si="5"/>
        <v>39.70071766681936</v>
      </c>
    </row>
    <row r="32" spans="2:15" ht="13.5" thickBot="1">
      <c r="B32" s="9" t="s">
        <v>44</v>
      </c>
      <c r="C32" s="10">
        <v>1</v>
      </c>
      <c r="D32" s="11">
        <f t="shared" si="7"/>
        <v>1.155115511551155</v>
      </c>
      <c r="E32" s="12">
        <f t="shared" si="8"/>
        <v>0.606</v>
      </c>
      <c r="F32" s="29">
        <v>0.7</v>
      </c>
      <c r="G32" s="13">
        <v>2</v>
      </c>
      <c r="H32" s="14">
        <f t="shared" si="9"/>
        <v>1.5049631764329172</v>
      </c>
      <c r="I32" s="15">
        <f t="shared" si="10"/>
        <v>6.246</v>
      </c>
      <c r="J32" s="30">
        <v>4.7</v>
      </c>
      <c r="K32" s="16">
        <f t="shared" si="3"/>
        <v>6.852</v>
      </c>
      <c r="L32" s="17">
        <f t="shared" si="3"/>
        <v>5.4</v>
      </c>
      <c r="M32" s="18"/>
      <c r="N32" s="18">
        <f t="shared" si="4"/>
        <v>1.452</v>
      </c>
      <c r="O32" s="16">
        <f t="shared" si="5"/>
        <v>78.80910683012259</v>
      </c>
    </row>
    <row r="33" spans="2:15" ht="13.5" thickBot="1">
      <c r="B33" s="9" t="s">
        <v>45</v>
      </c>
      <c r="C33" s="10">
        <v>0.2</v>
      </c>
      <c r="D33" s="11">
        <f t="shared" si="7"/>
        <v>0.17326732673267325</v>
      </c>
      <c r="E33" s="12">
        <f t="shared" si="8"/>
        <v>0.1212</v>
      </c>
      <c r="F33" s="31">
        <v>0.105</v>
      </c>
      <c r="G33" s="13">
        <v>0.2</v>
      </c>
      <c r="H33" s="14">
        <f t="shared" si="9"/>
        <v>0.1681075888568684</v>
      </c>
      <c r="I33" s="15">
        <f t="shared" si="10"/>
        <v>0.6246</v>
      </c>
      <c r="J33" s="30">
        <v>0.525</v>
      </c>
      <c r="K33" s="16">
        <f t="shared" si="3"/>
        <v>0.7458</v>
      </c>
      <c r="L33" s="17">
        <f t="shared" si="3"/>
        <v>0.63</v>
      </c>
      <c r="M33" s="18"/>
      <c r="N33" s="18">
        <f>K33-L33</f>
        <v>0.11580000000000001</v>
      </c>
      <c r="O33" s="16">
        <v>100</v>
      </c>
    </row>
    <row r="34" spans="2:15" ht="24.75" thickBot="1">
      <c r="B34" s="9" t="s">
        <v>46</v>
      </c>
      <c r="C34" s="10">
        <v>2</v>
      </c>
      <c r="D34" s="11">
        <f t="shared" si="7"/>
        <v>1.7326732673267327</v>
      </c>
      <c r="E34" s="12">
        <f t="shared" si="8"/>
        <v>1.212</v>
      </c>
      <c r="F34" s="29">
        <v>1.05</v>
      </c>
      <c r="G34" s="13">
        <v>5</v>
      </c>
      <c r="H34" s="14">
        <f t="shared" si="9"/>
        <v>5.011207172590458</v>
      </c>
      <c r="I34" s="15">
        <f t="shared" si="10"/>
        <v>15.615</v>
      </c>
      <c r="J34" s="30">
        <v>15.65</v>
      </c>
      <c r="K34" s="16">
        <f t="shared" si="3"/>
        <v>16.827</v>
      </c>
      <c r="L34" s="17">
        <f t="shared" si="3"/>
        <v>16.7</v>
      </c>
      <c r="M34" s="18"/>
      <c r="N34" s="18">
        <f t="shared" si="4"/>
        <v>0.12700000000000244</v>
      </c>
      <c r="O34" s="16">
        <f t="shared" si="5"/>
        <v>99.24526059309441</v>
      </c>
    </row>
    <row r="35" spans="2:15" ht="13.5" thickBot="1">
      <c r="B35" s="9" t="s">
        <v>47</v>
      </c>
      <c r="C35" s="10">
        <v>1</v>
      </c>
      <c r="D35" s="11">
        <f t="shared" si="7"/>
        <v>0.132013201320132</v>
      </c>
      <c r="E35" s="12">
        <f t="shared" si="8"/>
        <v>0.606</v>
      </c>
      <c r="F35" s="29">
        <v>0.08</v>
      </c>
      <c r="G35" s="13">
        <v>1</v>
      </c>
      <c r="H35" s="14">
        <f t="shared" si="9"/>
        <v>0.3586295228946526</v>
      </c>
      <c r="I35" s="15">
        <f t="shared" si="10"/>
        <v>3.123</v>
      </c>
      <c r="J35" s="30">
        <v>1.12</v>
      </c>
      <c r="K35" s="16">
        <f t="shared" si="3"/>
        <v>3.729</v>
      </c>
      <c r="L35" s="17">
        <f t="shared" si="3"/>
        <v>1.2000000000000002</v>
      </c>
      <c r="M35" s="18"/>
      <c r="N35" s="18">
        <f t="shared" si="4"/>
        <v>2.529</v>
      </c>
      <c r="O35" s="16">
        <f t="shared" si="5"/>
        <v>32.180209171359614</v>
      </c>
    </row>
    <row r="36" spans="2:15" ht="24.75" thickBot="1">
      <c r="B36" s="9" t="s">
        <v>48</v>
      </c>
      <c r="C36" s="10">
        <v>0.05</v>
      </c>
      <c r="D36" s="11">
        <f t="shared" si="7"/>
        <v>0.05610561056105611</v>
      </c>
      <c r="E36" s="12">
        <f t="shared" si="8"/>
        <v>0.0303</v>
      </c>
      <c r="F36" s="29">
        <v>0.034</v>
      </c>
      <c r="G36" s="13">
        <v>0.1</v>
      </c>
      <c r="H36" s="14">
        <f t="shared" si="9"/>
        <v>0.027537624079410822</v>
      </c>
      <c r="I36" s="15">
        <f t="shared" si="10"/>
        <v>0.3123</v>
      </c>
      <c r="J36" s="30">
        <v>0.086</v>
      </c>
      <c r="K36" s="16">
        <f t="shared" si="3"/>
        <v>0.3426</v>
      </c>
      <c r="L36" s="17">
        <f t="shared" si="3"/>
        <v>0.12</v>
      </c>
      <c r="M36" s="18"/>
      <c r="N36" s="18">
        <f t="shared" si="4"/>
        <v>0.22260000000000002</v>
      </c>
      <c r="O36" s="16">
        <f t="shared" si="5"/>
        <v>35.02626970227671</v>
      </c>
    </row>
    <row r="37" spans="2:15" ht="36.75" thickBot="1">
      <c r="B37" s="9" t="s">
        <v>49</v>
      </c>
      <c r="C37" s="10">
        <v>2</v>
      </c>
      <c r="D37" s="11">
        <f t="shared" si="7"/>
        <v>0.7755775577557755</v>
      </c>
      <c r="E37" s="12">
        <f t="shared" si="8"/>
        <v>1.212</v>
      </c>
      <c r="F37" s="29">
        <v>0.47</v>
      </c>
      <c r="G37" s="13">
        <v>2</v>
      </c>
      <c r="H37" s="14">
        <f t="shared" si="9"/>
        <v>0.8101184758245277</v>
      </c>
      <c r="I37" s="15">
        <f t="shared" si="10"/>
        <v>6.246</v>
      </c>
      <c r="J37" s="30">
        <v>2.53</v>
      </c>
      <c r="K37" s="16">
        <f t="shared" si="3"/>
        <v>7.458</v>
      </c>
      <c r="L37" s="17">
        <f t="shared" si="3"/>
        <v>3</v>
      </c>
      <c r="M37" s="18"/>
      <c r="N37" s="18">
        <f t="shared" si="4"/>
        <v>4.458</v>
      </c>
      <c r="O37" s="16">
        <f t="shared" si="5"/>
        <v>40.22526146419952</v>
      </c>
    </row>
    <row r="38" spans="2:15" ht="24.75" thickBot="1">
      <c r="B38" s="9" t="s">
        <v>50</v>
      </c>
      <c r="C38" s="10">
        <v>2</v>
      </c>
      <c r="D38" s="11">
        <f t="shared" si="7"/>
        <v>1.6501650165016502</v>
      </c>
      <c r="E38" s="12">
        <f t="shared" si="8"/>
        <v>1.212</v>
      </c>
      <c r="F38" s="29">
        <v>1</v>
      </c>
      <c r="G38" s="13">
        <v>2</v>
      </c>
      <c r="H38" s="14">
        <f t="shared" si="9"/>
        <v>1.9212295869356388</v>
      </c>
      <c r="I38" s="15">
        <f t="shared" si="10"/>
        <v>6.246</v>
      </c>
      <c r="J38" s="30">
        <v>6</v>
      </c>
      <c r="K38" s="16">
        <f t="shared" si="3"/>
        <v>7.458</v>
      </c>
      <c r="L38" s="17">
        <f t="shared" si="3"/>
        <v>7</v>
      </c>
      <c r="M38" s="18"/>
      <c r="N38" s="18">
        <f t="shared" si="4"/>
        <v>0.4580000000000002</v>
      </c>
      <c r="O38" s="16">
        <f t="shared" si="5"/>
        <v>93.85894341646554</v>
      </c>
    </row>
    <row r="39" spans="2:15" ht="24.75" thickBot="1">
      <c r="B39" s="9" t="s">
        <v>51</v>
      </c>
      <c r="C39" s="24">
        <v>0.1</v>
      </c>
      <c r="D39" s="11">
        <f t="shared" si="7"/>
        <v>0.033003300330033</v>
      </c>
      <c r="E39" s="12">
        <f t="shared" si="8"/>
        <v>0.0606</v>
      </c>
      <c r="F39" s="29">
        <v>0.02</v>
      </c>
      <c r="G39" s="22">
        <v>0.1</v>
      </c>
      <c r="H39" s="14">
        <f t="shared" si="9"/>
        <v>0.019212295869356386</v>
      </c>
      <c r="I39" s="15">
        <f t="shared" si="10"/>
        <v>0.3123</v>
      </c>
      <c r="J39" s="30">
        <v>0.06</v>
      </c>
      <c r="K39" s="16">
        <f t="shared" si="3"/>
        <v>0.3729</v>
      </c>
      <c r="L39" s="17">
        <f t="shared" si="3"/>
        <v>0.08</v>
      </c>
      <c r="M39" s="18"/>
      <c r="N39" s="18">
        <f t="shared" si="4"/>
        <v>0.2929</v>
      </c>
      <c r="O39" s="16">
        <f t="shared" si="5"/>
        <v>21.45347278090641</v>
      </c>
    </row>
    <row r="40" spans="2:15" ht="24.75" thickBot="1">
      <c r="B40" s="9" t="s">
        <v>52</v>
      </c>
      <c r="C40" s="25">
        <v>0.1</v>
      </c>
      <c r="D40" s="11">
        <f t="shared" si="7"/>
        <v>0</v>
      </c>
      <c r="E40" s="12">
        <f t="shared" si="8"/>
        <v>0.0606</v>
      </c>
      <c r="F40" s="29">
        <v>0</v>
      </c>
      <c r="G40" s="2">
        <v>0.1</v>
      </c>
      <c r="H40" s="14">
        <f t="shared" si="9"/>
        <v>0</v>
      </c>
      <c r="I40" s="15">
        <f t="shared" si="10"/>
        <v>0.3123</v>
      </c>
      <c r="J40" s="30">
        <v>0</v>
      </c>
      <c r="K40" s="16">
        <f t="shared" si="3"/>
        <v>0.3729</v>
      </c>
      <c r="L40" s="17">
        <f t="shared" si="3"/>
        <v>0</v>
      </c>
      <c r="M40" s="18"/>
      <c r="N40" s="18">
        <f t="shared" si="4"/>
        <v>0.3729</v>
      </c>
      <c r="O40" s="16">
        <f t="shared" si="5"/>
        <v>0</v>
      </c>
    </row>
    <row r="41" spans="2:15" ht="14.25" thickBot="1">
      <c r="B41" s="35" t="s">
        <v>57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16">
        <f>SUM(O8:O40)/33</f>
        <v>66.91066087067267</v>
      </c>
    </row>
    <row r="42" spans="2:15" ht="13.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ht="12.75">
      <c r="A43" s="28" t="s">
        <v>54</v>
      </c>
    </row>
  </sheetData>
  <sheetProtection/>
  <mergeCells count="22">
    <mergeCell ref="E4:F4"/>
    <mergeCell ref="G4:H4"/>
    <mergeCell ref="E6:F6"/>
    <mergeCell ref="G6:H6"/>
    <mergeCell ref="A1:O1"/>
    <mergeCell ref="C3:F3"/>
    <mergeCell ref="G3:J3"/>
    <mergeCell ref="K3:L3"/>
    <mergeCell ref="M3:M7"/>
    <mergeCell ref="N3:N7"/>
    <mergeCell ref="O3:O7"/>
    <mergeCell ref="C4:D4"/>
    <mergeCell ref="I6:J6"/>
    <mergeCell ref="B41:N41"/>
    <mergeCell ref="I4:J4"/>
    <mergeCell ref="K4:K7"/>
    <mergeCell ref="L4:L7"/>
    <mergeCell ref="C5:D5"/>
    <mergeCell ref="E5:F5"/>
    <mergeCell ref="G5:H5"/>
    <mergeCell ref="I5:J5"/>
    <mergeCell ref="C6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1" sqref="A1:S45"/>
    </sheetView>
  </sheetViews>
  <sheetFormatPr defaultColWidth="9.140625" defaultRowHeight="12.75"/>
  <sheetData>
    <row r="1" spans="1:15" ht="12.75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ht="13.5" thickBot="1"/>
    <row r="3" spans="2:15" ht="13.5" thickBot="1">
      <c r="B3" s="1"/>
      <c r="C3" s="45">
        <v>586</v>
      </c>
      <c r="D3" s="46"/>
      <c r="E3" s="46"/>
      <c r="F3" s="46"/>
      <c r="G3" s="45">
        <v>3007</v>
      </c>
      <c r="H3" s="46"/>
      <c r="I3" s="46"/>
      <c r="J3" s="46"/>
      <c r="K3" s="47" t="s">
        <v>59</v>
      </c>
      <c r="L3" s="48"/>
      <c r="M3" s="49" t="s">
        <v>2</v>
      </c>
      <c r="N3" s="49" t="s">
        <v>3</v>
      </c>
      <c r="O3" s="49" t="s">
        <v>4</v>
      </c>
    </row>
    <row r="4" spans="2:15" ht="24">
      <c r="B4" s="3" t="s">
        <v>5</v>
      </c>
      <c r="C4" s="38" t="s">
        <v>6</v>
      </c>
      <c r="D4" s="39"/>
      <c r="E4" s="38" t="s">
        <v>7</v>
      </c>
      <c r="F4" s="39"/>
      <c r="G4" s="38" t="s">
        <v>6</v>
      </c>
      <c r="H4" s="39"/>
      <c r="I4" s="38" t="s">
        <v>7</v>
      </c>
      <c r="J4" s="39"/>
      <c r="K4" s="40" t="s">
        <v>8</v>
      </c>
      <c r="L4" s="40" t="s">
        <v>9</v>
      </c>
      <c r="M4" s="40"/>
      <c r="N4" s="40"/>
      <c r="O4" s="40"/>
    </row>
    <row r="5" spans="2:15" ht="24">
      <c r="B5" s="3" t="s">
        <v>10</v>
      </c>
      <c r="C5" s="42" t="s">
        <v>11</v>
      </c>
      <c r="D5" s="43"/>
      <c r="E5" s="42" t="s">
        <v>12</v>
      </c>
      <c r="F5" s="43"/>
      <c r="G5" s="42" t="s">
        <v>11</v>
      </c>
      <c r="H5" s="43"/>
      <c r="I5" s="42" t="s">
        <v>12</v>
      </c>
      <c r="J5" s="43"/>
      <c r="K5" s="40"/>
      <c r="L5" s="40"/>
      <c r="M5" s="40"/>
      <c r="N5" s="40"/>
      <c r="O5" s="40"/>
    </row>
    <row r="6" spans="2:15" ht="13.5" thickBot="1">
      <c r="B6" s="4"/>
      <c r="C6" s="33"/>
      <c r="D6" s="34"/>
      <c r="E6" s="33"/>
      <c r="F6" s="34"/>
      <c r="G6" s="33"/>
      <c r="H6" s="34"/>
      <c r="I6" s="33"/>
      <c r="J6" s="34"/>
      <c r="K6" s="40"/>
      <c r="L6" s="40"/>
      <c r="M6" s="40"/>
      <c r="N6" s="40"/>
      <c r="O6" s="40"/>
    </row>
    <row r="7" spans="2:15" ht="13.5" thickBot="1">
      <c r="B7" s="5"/>
      <c r="C7" s="6" t="s">
        <v>13</v>
      </c>
      <c r="D7" s="6" t="s">
        <v>14</v>
      </c>
      <c r="E7" s="6" t="s">
        <v>15</v>
      </c>
      <c r="F7" s="6" t="s">
        <v>16</v>
      </c>
      <c r="G7" s="7" t="s">
        <v>17</v>
      </c>
      <c r="H7" s="8" t="s">
        <v>18</v>
      </c>
      <c r="I7" s="6" t="s">
        <v>19</v>
      </c>
      <c r="J7" s="6" t="s">
        <v>16</v>
      </c>
      <c r="K7" s="41"/>
      <c r="L7" s="41"/>
      <c r="M7" s="41"/>
      <c r="N7" s="41"/>
      <c r="O7" s="41"/>
    </row>
    <row r="8" spans="2:15" ht="24.75" thickBot="1">
      <c r="B8" s="9" t="s">
        <v>20</v>
      </c>
      <c r="C8" s="10">
        <v>20</v>
      </c>
      <c r="D8" s="11">
        <f aca="true" t="shared" si="0" ref="D8:D23">F8/586*1000</f>
        <v>28.412969283276446</v>
      </c>
      <c r="E8" s="12">
        <f aca="true" t="shared" si="1" ref="E8:E23">C8*586/1000</f>
        <v>11.72</v>
      </c>
      <c r="F8" s="12">
        <v>16.65</v>
      </c>
      <c r="G8" s="13">
        <v>40</v>
      </c>
      <c r="H8" s="32">
        <f>J8/3007*1000</f>
        <v>38.270701696042565</v>
      </c>
      <c r="I8" s="15">
        <f aca="true" t="shared" si="2" ref="I8:I23">G8*3593/1000</f>
        <v>143.72</v>
      </c>
      <c r="J8" s="15">
        <v>115.08</v>
      </c>
      <c r="K8" s="16">
        <f>E8+I8</f>
        <v>155.44</v>
      </c>
      <c r="L8" s="17">
        <f>F8+J8</f>
        <v>131.73</v>
      </c>
      <c r="M8" s="18"/>
      <c r="N8" s="18">
        <f aca="true" t="shared" si="3" ref="N8:N40">K8-L8</f>
        <v>23.710000000000008</v>
      </c>
      <c r="O8" s="16">
        <f>L8*100/K8</f>
        <v>84.74652599073596</v>
      </c>
    </row>
    <row r="9" spans="2:15" ht="36.75" thickBot="1">
      <c r="B9" s="9" t="s">
        <v>21</v>
      </c>
      <c r="C9" s="10">
        <v>55</v>
      </c>
      <c r="D9" s="11">
        <f t="shared" si="0"/>
        <v>42.81569965870307</v>
      </c>
      <c r="E9" s="12">
        <f t="shared" si="1"/>
        <v>32.23</v>
      </c>
      <c r="F9" s="12">
        <v>25.09</v>
      </c>
      <c r="G9" s="13">
        <v>80</v>
      </c>
      <c r="H9" s="32">
        <f>J9/3007*1000</f>
        <v>55.3408713002993</v>
      </c>
      <c r="I9" s="15">
        <f t="shared" si="2"/>
        <v>287.44</v>
      </c>
      <c r="J9" s="15">
        <v>166.41</v>
      </c>
      <c r="K9" s="16">
        <f aca="true" t="shared" si="4" ref="K9:L40">E9+I9</f>
        <v>319.67</v>
      </c>
      <c r="L9" s="17">
        <f t="shared" si="4"/>
        <v>191.5</v>
      </c>
      <c r="M9" s="18"/>
      <c r="N9" s="18">
        <f t="shared" si="3"/>
        <v>128.17000000000002</v>
      </c>
      <c r="O9" s="16">
        <f aca="true" t="shared" si="5" ref="O9:O40">L9*100/K9</f>
        <v>59.905527575312036</v>
      </c>
    </row>
    <row r="10" spans="2:15" ht="24.75" thickBot="1">
      <c r="B10" s="9" t="s">
        <v>22</v>
      </c>
      <c r="C10" s="10">
        <v>15</v>
      </c>
      <c r="D10" s="11">
        <f t="shared" si="0"/>
        <v>14.334470989761092</v>
      </c>
      <c r="E10" s="12">
        <f t="shared" si="1"/>
        <v>8.79</v>
      </c>
      <c r="F10" s="12">
        <v>8.4</v>
      </c>
      <c r="G10" s="13">
        <v>25</v>
      </c>
      <c r="H10" s="32">
        <f>J10/3007*1000</f>
        <v>17.116727635517126</v>
      </c>
      <c r="I10" s="15">
        <f t="shared" si="2"/>
        <v>89.825</v>
      </c>
      <c r="J10" s="15">
        <v>51.47</v>
      </c>
      <c r="K10" s="16">
        <f t="shared" si="4"/>
        <v>98.61500000000001</v>
      </c>
      <c r="L10" s="17">
        <f t="shared" si="4"/>
        <v>59.87</v>
      </c>
      <c r="M10" s="18"/>
      <c r="N10" s="18">
        <f t="shared" si="3"/>
        <v>38.74500000000001</v>
      </c>
      <c r="O10" s="16">
        <f t="shared" si="5"/>
        <v>60.710845206104544</v>
      </c>
    </row>
    <row r="11" spans="2:15" ht="13.5" thickBot="1">
      <c r="B11" s="9" t="s">
        <v>23</v>
      </c>
      <c r="C11" s="10">
        <v>3</v>
      </c>
      <c r="D11" s="11">
        <f t="shared" si="0"/>
        <v>0</v>
      </c>
      <c r="E11" s="12">
        <f t="shared" si="1"/>
        <v>1.758</v>
      </c>
      <c r="F11" s="12">
        <v>0</v>
      </c>
      <c r="G11" s="13">
        <v>4</v>
      </c>
      <c r="H11" s="32">
        <f>J11/2990*1000</f>
        <v>0</v>
      </c>
      <c r="I11" s="15">
        <f t="shared" si="2"/>
        <v>14.372</v>
      </c>
      <c r="J11" s="15">
        <v>0</v>
      </c>
      <c r="K11" s="16">
        <f t="shared" si="4"/>
        <v>16.13</v>
      </c>
      <c r="L11" s="17">
        <f t="shared" si="4"/>
        <v>0</v>
      </c>
      <c r="M11" s="18"/>
      <c r="N11" s="18">
        <f t="shared" si="3"/>
        <v>16.13</v>
      </c>
      <c r="O11" s="16">
        <f t="shared" si="5"/>
        <v>0</v>
      </c>
    </row>
    <row r="12" spans="2:15" ht="24.75" thickBot="1">
      <c r="B12" s="9" t="s">
        <v>24</v>
      </c>
      <c r="C12" s="10">
        <v>30</v>
      </c>
      <c r="D12" s="11">
        <f t="shared" si="0"/>
        <v>28.78839590443686</v>
      </c>
      <c r="E12" s="12">
        <f t="shared" si="1"/>
        <v>17.58</v>
      </c>
      <c r="F12" s="12">
        <v>16.87</v>
      </c>
      <c r="G12" s="13">
        <v>45</v>
      </c>
      <c r="H12" s="32">
        <f aca="true" t="shared" si="6" ref="H12:H21">J12/3007*1000</f>
        <v>39.06551380113069</v>
      </c>
      <c r="I12" s="15">
        <f t="shared" si="2"/>
        <v>161.685</v>
      </c>
      <c r="J12" s="15">
        <v>117.47</v>
      </c>
      <c r="K12" s="16">
        <f t="shared" si="4"/>
        <v>179.265</v>
      </c>
      <c r="L12" s="17">
        <f t="shared" si="4"/>
        <v>134.34</v>
      </c>
      <c r="M12" s="18"/>
      <c r="N12" s="18">
        <f t="shared" si="3"/>
        <v>44.92499999999998</v>
      </c>
      <c r="O12" s="16">
        <f t="shared" si="5"/>
        <v>74.93933562045018</v>
      </c>
    </row>
    <row r="13" spans="2:15" ht="13.5" thickBot="1">
      <c r="B13" s="9" t="s">
        <v>25</v>
      </c>
      <c r="C13" s="10">
        <v>130</v>
      </c>
      <c r="D13" s="11">
        <f t="shared" si="0"/>
        <v>146.39931740614335</v>
      </c>
      <c r="E13" s="12">
        <f t="shared" si="1"/>
        <v>76.18</v>
      </c>
      <c r="F13" s="12">
        <v>85.79</v>
      </c>
      <c r="G13" s="13">
        <v>190</v>
      </c>
      <c r="H13" s="32">
        <f t="shared" si="6"/>
        <v>175.66677751912204</v>
      </c>
      <c r="I13" s="15">
        <f t="shared" si="2"/>
        <v>682.67</v>
      </c>
      <c r="J13" s="15">
        <v>528.23</v>
      </c>
      <c r="K13" s="16">
        <f t="shared" si="4"/>
        <v>758.8499999999999</v>
      </c>
      <c r="L13" s="17">
        <f t="shared" si="4"/>
        <v>614.02</v>
      </c>
      <c r="M13" s="18"/>
      <c r="N13" s="18">
        <f t="shared" si="3"/>
        <v>144.82999999999993</v>
      </c>
      <c r="O13" s="16">
        <f t="shared" si="5"/>
        <v>80.914541740792</v>
      </c>
    </row>
    <row r="14" spans="2:15" ht="24.75" thickBot="1">
      <c r="B14" s="9" t="s">
        <v>26</v>
      </c>
      <c r="C14" s="10">
        <v>180</v>
      </c>
      <c r="D14" s="11">
        <f t="shared" si="0"/>
        <v>125.80204778156998</v>
      </c>
      <c r="E14" s="12">
        <f t="shared" si="1"/>
        <v>105.48</v>
      </c>
      <c r="F14" s="12">
        <v>73.72</v>
      </c>
      <c r="G14" s="13">
        <v>230</v>
      </c>
      <c r="H14" s="32">
        <f t="shared" si="6"/>
        <v>180.06651147322913</v>
      </c>
      <c r="I14" s="15">
        <f t="shared" si="2"/>
        <v>826.39</v>
      </c>
      <c r="J14" s="15">
        <v>541.46</v>
      </c>
      <c r="K14" s="16">
        <f t="shared" si="4"/>
        <v>931.87</v>
      </c>
      <c r="L14" s="17">
        <f t="shared" si="4"/>
        <v>615.1800000000001</v>
      </c>
      <c r="M14" s="18"/>
      <c r="N14" s="18">
        <f t="shared" si="3"/>
        <v>316.68999999999994</v>
      </c>
      <c r="O14" s="16">
        <f t="shared" si="5"/>
        <v>66.01564595920033</v>
      </c>
    </row>
    <row r="15" spans="2:15" ht="24.75" thickBot="1">
      <c r="B15" s="9" t="s">
        <v>27</v>
      </c>
      <c r="C15" s="10">
        <v>45</v>
      </c>
      <c r="D15" s="11">
        <f t="shared" si="0"/>
        <v>59.778156996587036</v>
      </c>
      <c r="E15" s="12">
        <f t="shared" si="1"/>
        <v>26.37</v>
      </c>
      <c r="F15" s="12">
        <v>35.03</v>
      </c>
      <c r="G15" s="13">
        <v>100</v>
      </c>
      <c r="H15" s="32">
        <f t="shared" si="6"/>
        <v>106.61124043897571</v>
      </c>
      <c r="I15" s="15">
        <f t="shared" si="2"/>
        <v>359.3</v>
      </c>
      <c r="J15" s="15">
        <v>320.58</v>
      </c>
      <c r="K15" s="16">
        <f t="shared" si="4"/>
        <v>385.67</v>
      </c>
      <c r="L15" s="17">
        <f t="shared" si="4"/>
        <v>355.61</v>
      </c>
      <c r="M15" s="18"/>
      <c r="N15" s="18">
        <f t="shared" si="3"/>
        <v>30.060000000000002</v>
      </c>
      <c r="O15" s="16">
        <f t="shared" si="5"/>
        <v>92.20577177379624</v>
      </c>
    </row>
    <row r="16" spans="2:15" ht="13.5" thickBot="1">
      <c r="B16" s="9" t="s">
        <v>28</v>
      </c>
      <c r="C16" s="10">
        <v>50</v>
      </c>
      <c r="D16" s="11">
        <f t="shared" si="0"/>
        <v>21.160409556313994</v>
      </c>
      <c r="E16" s="12">
        <f t="shared" si="1"/>
        <v>29.3</v>
      </c>
      <c r="F16" s="12">
        <v>12.4</v>
      </c>
      <c r="G16" s="13">
        <v>70</v>
      </c>
      <c r="H16" s="32">
        <f t="shared" si="6"/>
        <v>26.10575324243432</v>
      </c>
      <c r="I16" s="15">
        <f t="shared" si="2"/>
        <v>251.51</v>
      </c>
      <c r="J16" s="15">
        <v>78.5</v>
      </c>
      <c r="K16" s="16">
        <f t="shared" si="4"/>
        <v>280.81</v>
      </c>
      <c r="L16" s="17">
        <f t="shared" si="4"/>
        <v>90.9</v>
      </c>
      <c r="M16" s="18"/>
      <c r="N16" s="18">
        <f t="shared" si="3"/>
        <v>189.91</v>
      </c>
      <c r="O16" s="16">
        <f>L16*100/K16</f>
        <v>32.37064207115131</v>
      </c>
    </row>
    <row r="17" spans="2:15" ht="24.75" thickBot="1">
      <c r="B17" s="9" t="s">
        <v>29</v>
      </c>
      <c r="C17" s="10">
        <v>10</v>
      </c>
      <c r="D17" s="11">
        <f t="shared" si="0"/>
        <v>5.7679180887372015</v>
      </c>
      <c r="E17" s="12">
        <f t="shared" si="1"/>
        <v>5.86</v>
      </c>
      <c r="F17" s="12">
        <v>3.38</v>
      </c>
      <c r="G17" s="13">
        <v>10</v>
      </c>
      <c r="H17" s="32">
        <f t="shared" si="6"/>
        <v>6.498170934486199</v>
      </c>
      <c r="I17" s="15">
        <f t="shared" si="2"/>
        <v>35.93</v>
      </c>
      <c r="J17" s="15">
        <v>19.54</v>
      </c>
      <c r="K17" s="16">
        <f t="shared" si="4"/>
        <v>41.79</v>
      </c>
      <c r="L17" s="17">
        <f t="shared" si="4"/>
        <v>22.919999999999998</v>
      </c>
      <c r="M17" s="18"/>
      <c r="N17" s="18">
        <f t="shared" si="3"/>
        <v>18.87</v>
      </c>
      <c r="O17" s="16">
        <f t="shared" si="5"/>
        <v>54.845656855707105</v>
      </c>
    </row>
    <row r="18" spans="2:15" ht="24.75" thickBot="1">
      <c r="B18" s="9" t="s">
        <v>30</v>
      </c>
      <c r="C18" s="10">
        <v>5</v>
      </c>
      <c r="D18" s="11">
        <f t="shared" si="0"/>
        <v>5.836177474402731</v>
      </c>
      <c r="E18" s="12">
        <f t="shared" si="1"/>
        <v>2.93</v>
      </c>
      <c r="F18" s="12">
        <v>3.42</v>
      </c>
      <c r="G18" s="13">
        <v>15</v>
      </c>
      <c r="H18" s="32">
        <f t="shared" si="6"/>
        <v>11.180578649817093</v>
      </c>
      <c r="I18" s="15">
        <f t="shared" si="2"/>
        <v>53.895</v>
      </c>
      <c r="J18" s="15">
        <v>33.62</v>
      </c>
      <c r="K18" s="16">
        <f t="shared" si="4"/>
        <v>56.825</v>
      </c>
      <c r="L18" s="17">
        <f t="shared" si="4"/>
        <v>37.04</v>
      </c>
      <c r="M18" s="18"/>
      <c r="N18" s="18">
        <f t="shared" si="3"/>
        <v>19.785000000000004</v>
      </c>
      <c r="O18" s="16">
        <f t="shared" si="5"/>
        <v>65.18257809062912</v>
      </c>
    </row>
    <row r="19" spans="2:15" ht="13.5" thickBot="1">
      <c r="B19" s="9" t="s">
        <v>31</v>
      </c>
      <c r="C19" s="10">
        <v>35</v>
      </c>
      <c r="D19" s="11">
        <f t="shared" si="0"/>
        <v>33.05460750853243</v>
      </c>
      <c r="E19" s="12">
        <f t="shared" si="1"/>
        <v>20.51</v>
      </c>
      <c r="F19" s="12">
        <v>19.37</v>
      </c>
      <c r="G19" s="13">
        <v>45</v>
      </c>
      <c r="H19" s="32">
        <f t="shared" si="6"/>
        <v>39.54439640838044</v>
      </c>
      <c r="I19" s="15">
        <f t="shared" si="2"/>
        <v>161.685</v>
      </c>
      <c r="J19" s="15">
        <v>118.91</v>
      </c>
      <c r="K19" s="16">
        <f t="shared" si="4"/>
        <v>182.195</v>
      </c>
      <c r="L19" s="17">
        <f t="shared" si="4"/>
        <v>138.28</v>
      </c>
      <c r="M19" s="18"/>
      <c r="N19" s="18">
        <f t="shared" si="3"/>
        <v>43.91499999999999</v>
      </c>
      <c r="O19" s="16">
        <f t="shared" si="5"/>
        <v>75.89670408079256</v>
      </c>
    </row>
    <row r="20" spans="2:15" ht="13.5" thickBot="1">
      <c r="B20" s="9" t="s">
        <v>32</v>
      </c>
      <c r="C20" s="10">
        <v>1</v>
      </c>
      <c r="D20" s="11">
        <f t="shared" si="0"/>
        <v>0.5631399317406144</v>
      </c>
      <c r="E20" s="12">
        <f t="shared" si="1"/>
        <v>0.586</v>
      </c>
      <c r="F20" s="12">
        <v>0.33</v>
      </c>
      <c r="G20" s="13">
        <v>2</v>
      </c>
      <c r="H20" s="32">
        <f t="shared" si="6"/>
        <v>1.134020618556701</v>
      </c>
      <c r="I20" s="15">
        <f t="shared" si="2"/>
        <v>7.186</v>
      </c>
      <c r="J20" s="15">
        <v>3.41</v>
      </c>
      <c r="K20" s="16">
        <f t="shared" si="4"/>
        <v>7.772</v>
      </c>
      <c r="L20" s="17">
        <f t="shared" si="4"/>
        <v>3.74</v>
      </c>
      <c r="M20" s="18"/>
      <c r="N20" s="18">
        <f t="shared" si="3"/>
        <v>4.032</v>
      </c>
      <c r="O20" s="16">
        <f t="shared" si="5"/>
        <v>48.12146165723109</v>
      </c>
    </row>
    <row r="21" spans="2:15" ht="24.75" thickBot="1">
      <c r="B21" s="9" t="s">
        <v>33</v>
      </c>
      <c r="C21" s="10">
        <v>12</v>
      </c>
      <c r="D21" s="11">
        <f t="shared" si="0"/>
        <v>11.996587030716723</v>
      </c>
      <c r="E21" s="12">
        <f t="shared" si="1"/>
        <v>7.032</v>
      </c>
      <c r="F21" s="12">
        <v>7.03</v>
      </c>
      <c r="G21" s="13">
        <v>21</v>
      </c>
      <c r="H21" s="32">
        <f t="shared" si="6"/>
        <v>20.901230462254738</v>
      </c>
      <c r="I21" s="15">
        <f t="shared" si="2"/>
        <v>75.453</v>
      </c>
      <c r="J21" s="15">
        <v>62.85</v>
      </c>
      <c r="K21" s="16">
        <f t="shared" si="4"/>
        <v>82.485</v>
      </c>
      <c r="L21" s="17">
        <f t="shared" si="4"/>
        <v>69.88</v>
      </c>
      <c r="M21" s="18"/>
      <c r="N21" s="18">
        <f t="shared" si="3"/>
        <v>12.605000000000004</v>
      </c>
      <c r="O21" s="16">
        <f t="shared" si="5"/>
        <v>84.71843365460387</v>
      </c>
    </row>
    <row r="22" spans="2:15" ht="13.5" thickBot="1">
      <c r="B22" s="9" t="s">
        <v>34</v>
      </c>
      <c r="C22" s="10">
        <v>6</v>
      </c>
      <c r="D22" s="11">
        <f t="shared" si="0"/>
        <v>7.269624573378839</v>
      </c>
      <c r="E22" s="12">
        <f t="shared" si="1"/>
        <v>3.516</v>
      </c>
      <c r="F22" s="12">
        <v>4.26</v>
      </c>
      <c r="G22" s="13">
        <v>9</v>
      </c>
      <c r="H22" s="32">
        <f>J22/2990*1000</f>
        <v>8.224080267558529</v>
      </c>
      <c r="I22" s="15">
        <f t="shared" si="2"/>
        <v>32.337</v>
      </c>
      <c r="J22" s="15">
        <v>24.59</v>
      </c>
      <c r="K22" s="16">
        <f t="shared" si="4"/>
        <v>35.853</v>
      </c>
      <c r="L22" s="17">
        <f t="shared" si="4"/>
        <v>28.85</v>
      </c>
      <c r="M22" s="18"/>
      <c r="N22" s="18">
        <f t="shared" si="3"/>
        <v>7.003</v>
      </c>
      <c r="O22" s="16">
        <f t="shared" si="5"/>
        <v>80.46746436839315</v>
      </c>
    </row>
    <row r="23" spans="2:15" ht="13.5" thickBot="1">
      <c r="B23" s="9" t="s">
        <v>35</v>
      </c>
      <c r="C23" s="19">
        <v>1</v>
      </c>
      <c r="D23" s="11">
        <f t="shared" si="0"/>
        <v>0</v>
      </c>
      <c r="E23" s="12">
        <f t="shared" si="1"/>
        <v>0.586</v>
      </c>
      <c r="F23" s="12">
        <v>0</v>
      </c>
      <c r="G23" s="13">
        <v>2</v>
      </c>
      <c r="H23" s="32">
        <f>J23/2990*1000</f>
        <v>0</v>
      </c>
      <c r="I23" s="15">
        <f t="shared" si="2"/>
        <v>7.186</v>
      </c>
      <c r="J23" s="15">
        <v>0</v>
      </c>
      <c r="K23" s="16">
        <f t="shared" si="4"/>
        <v>7.772</v>
      </c>
      <c r="L23" s="17">
        <f t="shared" si="4"/>
        <v>0</v>
      </c>
      <c r="M23" s="18"/>
      <c r="N23" s="18">
        <f t="shared" si="3"/>
        <v>7.772</v>
      </c>
      <c r="O23" s="16">
        <f t="shared" si="5"/>
        <v>0</v>
      </c>
    </row>
    <row r="24" spans="2:15" ht="24.75" thickBot="1">
      <c r="B24" s="9" t="s">
        <v>36</v>
      </c>
      <c r="C24" s="20">
        <v>0.25</v>
      </c>
      <c r="D24" s="21">
        <v>0.29</v>
      </c>
      <c r="E24" s="12">
        <v>216</v>
      </c>
      <c r="F24" s="12">
        <v>172</v>
      </c>
      <c r="G24" s="22">
        <v>0.5</v>
      </c>
      <c r="H24" s="30">
        <v>0.26</v>
      </c>
      <c r="I24" s="15">
        <v>1757</v>
      </c>
      <c r="J24" s="15">
        <v>1144</v>
      </c>
      <c r="K24" s="16">
        <f t="shared" si="4"/>
        <v>1973</v>
      </c>
      <c r="L24" s="17">
        <f t="shared" si="4"/>
        <v>1316</v>
      </c>
      <c r="M24" s="18"/>
      <c r="N24" s="18">
        <f t="shared" si="3"/>
        <v>657</v>
      </c>
      <c r="O24" s="16">
        <f t="shared" si="5"/>
        <v>66.70045615813483</v>
      </c>
    </row>
    <row r="25" spans="2:15" ht="24.75" thickBot="1">
      <c r="B25" s="9" t="s">
        <v>37</v>
      </c>
      <c r="C25" s="10">
        <v>350</v>
      </c>
      <c r="D25" s="11">
        <f aca="true" t="shared" si="7" ref="D25:D40">F25/586*1000</f>
        <v>217.15017064846418</v>
      </c>
      <c r="E25" s="12">
        <f aca="true" t="shared" si="8" ref="E25:E40">C25*586/1000</f>
        <v>205.1</v>
      </c>
      <c r="F25" s="12">
        <v>127.25</v>
      </c>
      <c r="G25" s="13">
        <v>400</v>
      </c>
      <c r="H25" s="32">
        <f aca="true" t="shared" si="9" ref="H25:H36">J25/3007*1000</f>
        <v>276.93714665779845</v>
      </c>
      <c r="I25" s="15">
        <f aca="true" t="shared" si="10" ref="I25:I40">G25*3593/1000</f>
        <v>1437.2</v>
      </c>
      <c r="J25" s="15">
        <v>832.75</v>
      </c>
      <c r="K25" s="16">
        <f t="shared" si="4"/>
        <v>1642.3</v>
      </c>
      <c r="L25" s="17">
        <f t="shared" si="4"/>
        <v>960</v>
      </c>
      <c r="M25" s="18"/>
      <c r="N25" s="18">
        <f t="shared" si="3"/>
        <v>682.3</v>
      </c>
      <c r="O25" s="16">
        <f t="shared" si="5"/>
        <v>58.4546063447604</v>
      </c>
    </row>
    <row r="26" spans="2:15" ht="24.75" thickBot="1">
      <c r="B26" s="9" t="s">
        <v>38</v>
      </c>
      <c r="C26" s="10">
        <v>35</v>
      </c>
      <c r="D26" s="11">
        <f t="shared" si="7"/>
        <v>25.733788395904437</v>
      </c>
      <c r="E26" s="12">
        <f t="shared" si="8"/>
        <v>20.51</v>
      </c>
      <c r="F26" s="12">
        <v>15.08</v>
      </c>
      <c r="G26" s="13">
        <v>45</v>
      </c>
      <c r="H26" s="32">
        <f t="shared" si="9"/>
        <v>38.88260724975058</v>
      </c>
      <c r="I26" s="15">
        <f t="shared" si="10"/>
        <v>161.685</v>
      </c>
      <c r="J26" s="15">
        <v>116.92</v>
      </c>
      <c r="K26" s="16">
        <f t="shared" si="4"/>
        <v>182.195</v>
      </c>
      <c r="L26" s="17">
        <f t="shared" si="4"/>
        <v>132</v>
      </c>
      <c r="M26" s="18"/>
      <c r="N26" s="18">
        <f t="shared" si="3"/>
        <v>50.19499999999999</v>
      </c>
      <c r="O26" s="16">
        <f t="shared" si="5"/>
        <v>72.4498476906611</v>
      </c>
    </row>
    <row r="27" spans="2:15" ht="24.75" thickBot="1">
      <c r="B27" s="9" t="s">
        <v>39</v>
      </c>
      <c r="C27" s="10">
        <v>3</v>
      </c>
      <c r="D27" s="11">
        <f t="shared" si="7"/>
        <v>1.877133105802048</v>
      </c>
      <c r="E27" s="12">
        <f t="shared" si="8"/>
        <v>1.758</v>
      </c>
      <c r="F27" s="12">
        <v>1.1</v>
      </c>
      <c r="G27" s="13">
        <v>5</v>
      </c>
      <c r="H27" s="32">
        <f t="shared" si="9"/>
        <v>2.284669105420685</v>
      </c>
      <c r="I27" s="15">
        <f t="shared" si="10"/>
        <v>17.965</v>
      </c>
      <c r="J27" s="15">
        <v>6.87</v>
      </c>
      <c r="K27" s="16">
        <f t="shared" si="4"/>
        <v>19.723</v>
      </c>
      <c r="L27" s="17">
        <f t="shared" si="4"/>
        <v>7.970000000000001</v>
      </c>
      <c r="M27" s="18"/>
      <c r="N27" s="18">
        <f t="shared" si="3"/>
        <v>11.752999999999998</v>
      </c>
      <c r="O27" s="16">
        <f t="shared" si="5"/>
        <v>40.409673984687934</v>
      </c>
    </row>
    <row r="28" spans="2:15" ht="13.5" thickBot="1">
      <c r="B28" s="9" t="s">
        <v>40</v>
      </c>
      <c r="C28" s="10">
        <v>5</v>
      </c>
      <c r="D28" s="11">
        <f t="shared" si="7"/>
        <v>6.296928327645051</v>
      </c>
      <c r="E28" s="12">
        <f t="shared" si="8"/>
        <v>2.93</v>
      </c>
      <c r="F28" s="12">
        <v>3.69</v>
      </c>
      <c r="G28" s="13">
        <v>10</v>
      </c>
      <c r="H28" s="32">
        <f t="shared" si="9"/>
        <v>8.350515463917525</v>
      </c>
      <c r="I28" s="15">
        <f t="shared" si="10"/>
        <v>35.93</v>
      </c>
      <c r="J28" s="15">
        <v>25.11</v>
      </c>
      <c r="K28" s="16">
        <f t="shared" si="4"/>
        <v>38.86</v>
      </c>
      <c r="L28" s="17">
        <f t="shared" si="4"/>
        <v>28.8</v>
      </c>
      <c r="M28" s="18"/>
      <c r="N28" s="18">
        <f t="shared" si="3"/>
        <v>10.059999999999999</v>
      </c>
      <c r="O28" s="16">
        <f t="shared" si="5"/>
        <v>74.11219763252703</v>
      </c>
    </row>
    <row r="29" spans="2:15" ht="24.75" thickBot="1">
      <c r="B29" s="9" t="s">
        <v>41</v>
      </c>
      <c r="C29" s="10">
        <v>60</v>
      </c>
      <c r="D29" s="11">
        <f t="shared" si="7"/>
        <v>62.20136518771332</v>
      </c>
      <c r="E29" s="12">
        <f t="shared" si="8"/>
        <v>35.16</v>
      </c>
      <c r="F29" s="12">
        <v>36.45</v>
      </c>
      <c r="G29" s="13">
        <v>100</v>
      </c>
      <c r="H29" s="32">
        <f t="shared" si="9"/>
        <v>113.38543398736282</v>
      </c>
      <c r="I29" s="15">
        <f t="shared" si="10"/>
        <v>359.3</v>
      </c>
      <c r="J29" s="15">
        <v>340.95</v>
      </c>
      <c r="K29" s="16">
        <f t="shared" si="4"/>
        <v>394.46000000000004</v>
      </c>
      <c r="L29" s="17">
        <f t="shared" si="4"/>
        <v>377.4</v>
      </c>
      <c r="M29" s="18"/>
      <c r="N29" s="18">
        <f t="shared" si="3"/>
        <v>17.06000000000006</v>
      </c>
      <c r="O29" s="16">
        <f t="shared" si="5"/>
        <v>95.675100136896</v>
      </c>
    </row>
    <row r="30" spans="2:15" ht="24.75" thickBot="1">
      <c r="B30" s="9" t="s">
        <v>42</v>
      </c>
      <c r="C30" s="10">
        <v>20</v>
      </c>
      <c r="D30" s="11">
        <f t="shared" si="7"/>
        <v>25.665529010238906</v>
      </c>
      <c r="E30" s="12">
        <f t="shared" si="8"/>
        <v>11.72</v>
      </c>
      <c r="F30" s="12">
        <v>15.04</v>
      </c>
      <c r="G30" s="13">
        <v>45</v>
      </c>
      <c r="H30" s="32">
        <f t="shared" si="9"/>
        <v>38.89590954439641</v>
      </c>
      <c r="I30" s="15">
        <f t="shared" si="10"/>
        <v>161.685</v>
      </c>
      <c r="J30" s="15">
        <v>116.96</v>
      </c>
      <c r="K30" s="16">
        <f t="shared" si="4"/>
        <v>173.405</v>
      </c>
      <c r="L30" s="17">
        <f t="shared" si="4"/>
        <v>132</v>
      </c>
      <c r="M30" s="18"/>
      <c r="N30" s="18">
        <f t="shared" si="3"/>
        <v>41.405</v>
      </c>
      <c r="O30" s="16">
        <f t="shared" si="5"/>
        <v>76.12237248060897</v>
      </c>
    </row>
    <row r="31" spans="2:15" ht="24.75" thickBot="1">
      <c r="B31" s="9" t="s">
        <v>43</v>
      </c>
      <c r="C31" s="10">
        <v>1</v>
      </c>
      <c r="D31" s="11">
        <f t="shared" si="7"/>
        <v>0.9897610921501705</v>
      </c>
      <c r="E31" s="12">
        <f t="shared" si="8"/>
        <v>0.586</v>
      </c>
      <c r="F31" s="12">
        <v>0.58</v>
      </c>
      <c r="G31" s="13">
        <v>4</v>
      </c>
      <c r="H31" s="32">
        <f t="shared" si="9"/>
        <v>1.5729963418689725</v>
      </c>
      <c r="I31" s="15">
        <f t="shared" si="10"/>
        <v>14.372</v>
      </c>
      <c r="J31" s="15">
        <v>4.73</v>
      </c>
      <c r="K31" s="16">
        <f t="shared" si="4"/>
        <v>14.958</v>
      </c>
      <c r="L31" s="17">
        <f t="shared" si="4"/>
        <v>5.3100000000000005</v>
      </c>
      <c r="M31" s="18"/>
      <c r="N31" s="18">
        <f t="shared" si="3"/>
        <v>9.648</v>
      </c>
      <c r="O31" s="16">
        <f t="shared" si="5"/>
        <v>35.49939831528279</v>
      </c>
    </row>
    <row r="32" spans="2:15" ht="13.5" thickBot="1">
      <c r="B32" s="9" t="s">
        <v>44</v>
      </c>
      <c r="C32" s="10">
        <v>1</v>
      </c>
      <c r="D32" s="11">
        <f t="shared" si="7"/>
        <v>1.2798634812286689</v>
      </c>
      <c r="E32" s="12">
        <f t="shared" si="8"/>
        <v>0.586</v>
      </c>
      <c r="F32" s="12">
        <v>0.75</v>
      </c>
      <c r="G32" s="13">
        <v>2</v>
      </c>
      <c r="H32" s="32">
        <f t="shared" si="9"/>
        <v>1.2204855337545726</v>
      </c>
      <c r="I32" s="15">
        <f t="shared" si="10"/>
        <v>7.186</v>
      </c>
      <c r="J32" s="15">
        <v>3.67</v>
      </c>
      <c r="K32" s="16">
        <f t="shared" si="4"/>
        <v>7.772</v>
      </c>
      <c r="L32" s="17">
        <f t="shared" si="4"/>
        <v>4.42</v>
      </c>
      <c r="M32" s="18"/>
      <c r="N32" s="18">
        <f t="shared" si="3"/>
        <v>3.3520000000000003</v>
      </c>
      <c r="O32" s="16">
        <f t="shared" si="5"/>
        <v>56.87081832218219</v>
      </c>
    </row>
    <row r="33" spans="2:15" ht="13.5" thickBot="1">
      <c r="B33" s="9" t="s">
        <v>45</v>
      </c>
      <c r="C33" s="10">
        <v>0.2</v>
      </c>
      <c r="D33" s="11">
        <f t="shared" si="7"/>
        <v>0.17918088737201365</v>
      </c>
      <c r="E33" s="12">
        <f t="shared" si="8"/>
        <v>0.1172</v>
      </c>
      <c r="F33" s="12">
        <v>0.105</v>
      </c>
      <c r="G33" s="13">
        <v>0.2</v>
      </c>
      <c r="H33" s="32">
        <f t="shared" si="9"/>
        <v>0.17126704356501496</v>
      </c>
      <c r="I33" s="15">
        <f t="shared" si="10"/>
        <v>0.7186</v>
      </c>
      <c r="J33" s="15">
        <v>0.515</v>
      </c>
      <c r="K33" s="16">
        <f t="shared" si="4"/>
        <v>0.8358</v>
      </c>
      <c r="L33" s="17">
        <f t="shared" si="4"/>
        <v>0.62</v>
      </c>
      <c r="M33" s="18"/>
      <c r="N33" s="18">
        <f>K33-L33</f>
        <v>0.2158</v>
      </c>
      <c r="O33" s="16">
        <v>100</v>
      </c>
    </row>
    <row r="34" spans="2:15" ht="24.75" thickBot="1">
      <c r="B34" s="9" t="s">
        <v>46</v>
      </c>
      <c r="C34" s="10">
        <v>2</v>
      </c>
      <c r="D34" s="11">
        <f t="shared" si="7"/>
        <v>2.4334470989761092</v>
      </c>
      <c r="E34" s="12">
        <f t="shared" si="8"/>
        <v>1.172</v>
      </c>
      <c r="F34" s="12">
        <v>1.426</v>
      </c>
      <c r="G34" s="13">
        <v>5</v>
      </c>
      <c r="H34" s="32">
        <f t="shared" si="9"/>
        <v>4.3398736282008645</v>
      </c>
      <c r="I34" s="15">
        <f t="shared" si="10"/>
        <v>17.965</v>
      </c>
      <c r="J34" s="15">
        <v>13.05</v>
      </c>
      <c r="K34" s="16">
        <f t="shared" si="4"/>
        <v>19.137</v>
      </c>
      <c r="L34" s="17">
        <f t="shared" si="4"/>
        <v>14.476</v>
      </c>
      <c r="M34" s="18"/>
      <c r="N34" s="18">
        <f t="shared" si="3"/>
        <v>4.661</v>
      </c>
      <c r="O34" s="16">
        <f t="shared" si="5"/>
        <v>75.64404034070127</v>
      </c>
    </row>
    <row r="35" spans="2:15" ht="13.5" thickBot="1">
      <c r="B35" s="9" t="s">
        <v>47</v>
      </c>
      <c r="C35" s="10">
        <v>1</v>
      </c>
      <c r="D35" s="11">
        <f t="shared" si="7"/>
        <v>0.18771331058020477</v>
      </c>
      <c r="E35" s="12">
        <f t="shared" si="8"/>
        <v>0.586</v>
      </c>
      <c r="F35" s="12">
        <v>0.11</v>
      </c>
      <c r="G35" s="13">
        <v>1</v>
      </c>
      <c r="H35" s="32">
        <f t="shared" si="9"/>
        <v>0.3624875290987696</v>
      </c>
      <c r="I35" s="15">
        <f t="shared" si="10"/>
        <v>3.593</v>
      </c>
      <c r="J35" s="15">
        <v>1.09</v>
      </c>
      <c r="K35" s="16">
        <f t="shared" si="4"/>
        <v>4.179</v>
      </c>
      <c r="L35" s="17">
        <f t="shared" si="4"/>
        <v>1.2000000000000002</v>
      </c>
      <c r="M35" s="18"/>
      <c r="N35" s="18">
        <f t="shared" si="3"/>
        <v>2.979</v>
      </c>
      <c r="O35" s="16">
        <f t="shared" si="5"/>
        <v>28.71500358937545</v>
      </c>
    </row>
    <row r="36" spans="2:15" ht="24.75" thickBot="1">
      <c r="B36" s="9" t="s">
        <v>48</v>
      </c>
      <c r="C36" s="10">
        <v>0.05</v>
      </c>
      <c r="D36" s="11">
        <f t="shared" si="7"/>
        <v>0.02901023890784983</v>
      </c>
      <c r="E36" s="12">
        <f t="shared" si="8"/>
        <v>0.0293</v>
      </c>
      <c r="F36" s="12">
        <v>0.017</v>
      </c>
      <c r="G36" s="13">
        <v>0.1</v>
      </c>
      <c r="H36" s="32">
        <f t="shared" si="9"/>
        <v>0.03425340871300299</v>
      </c>
      <c r="I36" s="15">
        <f t="shared" si="10"/>
        <v>0.3593</v>
      </c>
      <c r="J36" s="15">
        <v>0.103</v>
      </c>
      <c r="K36" s="16">
        <f t="shared" si="4"/>
        <v>0.3886</v>
      </c>
      <c r="L36" s="17">
        <f t="shared" si="4"/>
        <v>0.12</v>
      </c>
      <c r="M36" s="18"/>
      <c r="N36" s="18">
        <f t="shared" si="3"/>
        <v>0.2686</v>
      </c>
      <c r="O36" s="16">
        <f t="shared" si="5"/>
        <v>30.880082346886258</v>
      </c>
    </row>
    <row r="37" spans="2:15" ht="36.75" thickBot="1">
      <c r="B37" s="9" t="s">
        <v>49</v>
      </c>
      <c r="C37" s="10">
        <v>2</v>
      </c>
      <c r="D37" s="11">
        <f t="shared" si="7"/>
        <v>1.1945392491467577</v>
      </c>
      <c r="E37" s="12">
        <f t="shared" si="8"/>
        <v>1.172</v>
      </c>
      <c r="F37" s="12">
        <v>0.7</v>
      </c>
      <c r="G37" s="13">
        <v>2</v>
      </c>
      <c r="H37" s="32">
        <f>J37/2990*1000</f>
        <v>1.3043478260869563</v>
      </c>
      <c r="I37" s="15">
        <f t="shared" si="10"/>
        <v>7.186</v>
      </c>
      <c r="J37" s="15">
        <v>3.9</v>
      </c>
      <c r="K37" s="16">
        <f t="shared" si="4"/>
        <v>8.358</v>
      </c>
      <c r="L37" s="17">
        <f t="shared" si="4"/>
        <v>4.6</v>
      </c>
      <c r="M37" s="18"/>
      <c r="N37" s="18">
        <f t="shared" si="3"/>
        <v>3.758000000000001</v>
      </c>
      <c r="O37" s="16">
        <f t="shared" si="5"/>
        <v>55.0370902129696</v>
      </c>
    </row>
    <row r="38" spans="2:15" ht="24.75" thickBot="1">
      <c r="B38" s="9" t="s">
        <v>50</v>
      </c>
      <c r="C38" s="10">
        <v>2</v>
      </c>
      <c r="D38" s="11">
        <f t="shared" si="7"/>
        <v>1.8088737201365188</v>
      </c>
      <c r="E38" s="12">
        <f t="shared" si="8"/>
        <v>1.172</v>
      </c>
      <c r="F38" s="12">
        <v>1.06</v>
      </c>
      <c r="G38" s="13">
        <v>2</v>
      </c>
      <c r="H38" s="32">
        <f>J38/2990*1000</f>
        <v>2.0334448160535117</v>
      </c>
      <c r="I38" s="15">
        <f t="shared" si="10"/>
        <v>7.186</v>
      </c>
      <c r="J38" s="15">
        <v>6.08</v>
      </c>
      <c r="K38" s="16">
        <f t="shared" si="4"/>
        <v>8.358</v>
      </c>
      <c r="L38" s="17">
        <f t="shared" si="4"/>
        <v>7.140000000000001</v>
      </c>
      <c r="M38" s="18"/>
      <c r="N38" s="18">
        <f t="shared" si="3"/>
        <v>1.218</v>
      </c>
      <c r="O38" s="16">
        <f t="shared" si="5"/>
        <v>85.42713567839195</v>
      </c>
    </row>
    <row r="39" spans="2:15" ht="24.75" thickBot="1">
      <c r="B39" s="9" t="s">
        <v>51</v>
      </c>
      <c r="C39" s="24">
        <v>0.1</v>
      </c>
      <c r="D39" s="11">
        <f t="shared" si="7"/>
        <v>0.027303754266211604</v>
      </c>
      <c r="E39" s="12">
        <f t="shared" si="8"/>
        <v>0.0586</v>
      </c>
      <c r="F39" s="12">
        <v>0.016</v>
      </c>
      <c r="G39" s="22">
        <v>0.1</v>
      </c>
      <c r="H39" s="32">
        <f>J39/2990*1000</f>
        <v>0.03478260869565217</v>
      </c>
      <c r="I39" s="15">
        <f t="shared" si="10"/>
        <v>0.3593</v>
      </c>
      <c r="J39" s="15">
        <v>0.104</v>
      </c>
      <c r="K39" s="16">
        <f t="shared" si="4"/>
        <v>0.4179</v>
      </c>
      <c r="L39" s="17">
        <f t="shared" si="4"/>
        <v>0.12</v>
      </c>
      <c r="M39" s="18"/>
      <c r="N39" s="18">
        <f t="shared" si="3"/>
        <v>0.2979</v>
      </c>
      <c r="O39" s="16">
        <f t="shared" si="5"/>
        <v>28.71500358937545</v>
      </c>
    </row>
    <row r="40" spans="2:15" ht="24.75" thickBot="1">
      <c r="B40" s="9" t="s">
        <v>52</v>
      </c>
      <c r="C40" s="25">
        <v>0.1</v>
      </c>
      <c r="D40" s="11">
        <f t="shared" si="7"/>
        <v>0</v>
      </c>
      <c r="E40" s="12">
        <f t="shared" si="8"/>
        <v>0.0586</v>
      </c>
      <c r="F40" s="12">
        <v>0</v>
      </c>
      <c r="G40" s="2">
        <v>0.1</v>
      </c>
      <c r="H40" s="32">
        <f>J40/2990*1000</f>
        <v>0</v>
      </c>
      <c r="I40" s="15">
        <f t="shared" si="10"/>
        <v>0.3593</v>
      </c>
      <c r="J40" s="15">
        <v>0</v>
      </c>
      <c r="K40" s="16">
        <f t="shared" si="4"/>
        <v>0.4179</v>
      </c>
      <c r="L40" s="17">
        <f t="shared" si="4"/>
        <v>0</v>
      </c>
      <c r="M40" s="18"/>
      <c r="N40" s="18">
        <f t="shared" si="3"/>
        <v>0.4179</v>
      </c>
      <c r="O40" s="16">
        <f t="shared" si="5"/>
        <v>0</v>
      </c>
    </row>
    <row r="41" spans="2:15" ht="14.25" thickBot="1">
      <c r="B41" s="35" t="s">
        <v>57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16">
        <f>SUM(O8:O40)/33</f>
        <v>58.84102913540426</v>
      </c>
    </row>
    <row r="42" spans="2:15" ht="13.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ht="12.75">
      <c r="A43" s="28" t="s">
        <v>54</v>
      </c>
    </row>
  </sheetData>
  <sheetProtection/>
  <mergeCells count="22">
    <mergeCell ref="E4:F4"/>
    <mergeCell ref="G4:H4"/>
    <mergeCell ref="E6:F6"/>
    <mergeCell ref="G6:H6"/>
    <mergeCell ref="A1:O1"/>
    <mergeCell ref="C3:F3"/>
    <mergeCell ref="G3:J3"/>
    <mergeCell ref="K3:L3"/>
    <mergeCell ref="M3:M7"/>
    <mergeCell ref="N3:N7"/>
    <mergeCell ref="O3:O7"/>
    <mergeCell ref="C4:D4"/>
    <mergeCell ref="I6:J6"/>
    <mergeCell ref="B41:N41"/>
    <mergeCell ref="I4:J4"/>
    <mergeCell ref="K4:K7"/>
    <mergeCell ref="L4:L7"/>
    <mergeCell ref="C5:D5"/>
    <mergeCell ref="E5:F5"/>
    <mergeCell ref="G5:H5"/>
    <mergeCell ref="I5:J5"/>
    <mergeCell ref="C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2020-12-09T10:11:01Z</dcterms:modified>
  <cp:category/>
  <cp:version/>
  <cp:contentType/>
  <cp:contentStatus/>
</cp:coreProperties>
</file>